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d8f382d98ddbd40d/Documents/"/>
    </mc:Choice>
  </mc:AlternateContent>
  <bookViews>
    <workbookView xWindow="0" yWindow="0" windowWidth="23040" windowHeight="7920" activeTab="1"/>
  </bookViews>
  <sheets>
    <sheet name="ENCOURS DETTE PUB. EXT" sheetId="1" r:id="rId1"/>
    <sheet name="DECAISSEMENTS" sheetId="2" r:id="rId2"/>
    <sheet name="PAIEMENTS SERVICE DE LA DETT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" i="2" l="1"/>
  <c r="AF22" i="2"/>
  <c r="AE51" i="3"/>
  <c r="AE6" i="3"/>
  <c r="AE15" i="3"/>
  <c r="AE28" i="3"/>
  <c r="AE30" i="3"/>
  <c r="AE37" i="3"/>
  <c r="AE48" i="3"/>
  <c r="AE25" i="3"/>
  <c r="AE26" i="3"/>
  <c r="AE49" i="3"/>
  <c r="AE42" i="3"/>
  <c r="AE46" i="3"/>
  <c r="AE23" i="3"/>
  <c r="AE45" i="3"/>
  <c r="AE22" i="3"/>
  <c r="AE44" i="3"/>
  <c r="AE21" i="3"/>
  <c r="AE34" i="3"/>
  <c r="AE12" i="3"/>
  <c r="AE33" i="3"/>
  <c r="AF15" i="2"/>
  <c r="AF7" i="2"/>
  <c r="AG57" i="1"/>
  <c r="AG24" i="1"/>
  <c r="AG34" i="1"/>
  <c r="AF25" i="2"/>
  <c r="AG10" i="1"/>
  <c r="AG12" i="1"/>
  <c r="AG9" i="1"/>
  <c r="AG20" i="1"/>
  <c r="AE8" i="3"/>
  <c r="AC8" i="3"/>
  <c r="AC15" i="3"/>
  <c r="AC37" i="3"/>
  <c r="AC30" i="3"/>
  <c r="AD30" i="3"/>
  <c r="AD28" i="3"/>
  <c r="AD51" i="3"/>
  <c r="AF12" i="1"/>
  <c r="AF24" i="1"/>
  <c r="AF10" i="1"/>
  <c r="AF7" i="1"/>
  <c r="AE24" i="1"/>
  <c r="AE34" i="1"/>
  <c r="AE20" i="1"/>
  <c r="AE12" i="1"/>
  <c r="V20" i="2"/>
  <c r="P20" i="2"/>
  <c r="P15" i="2"/>
  <c r="M20" i="2"/>
  <c r="K20" i="2"/>
  <c r="V19" i="2"/>
  <c r="V18" i="2"/>
  <c r="N18" i="2"/>
  <c r="N15" i="2"/>
  <c r="M16" i="2"/>
  <c r="AE15" i="2"/>
  <c r="AD15" i="2"/>
  <c r="AC15" i="2"/>
  <c r="AB15" i="2"/>
  <c r="AA15" i="2"/>
  <c r="Z15" i="2"/>
  <c r="Y15" i="2"/>
  <c r="X15" i="2"/>
  <c r="W15" i="2"/>
  <c r="U15" i="2"/>
  <c r="T15" i="2"/>
  <c r="S15" i="2"/>
  <c r="R15" i="2"/>
  <c r="Q15" i="2"/>
  <c r="O15" i="2"/>
  <c r="L15" i="2"/>
  <c r="K15" i="2"/>
  <c r="J15" i="2"/>
  <c r="I15" i="2"/>
  <c r="H15" i="2"/>
  <c r="G15" i="2"/>
  <c r="G25" i="2"/>
  <c r="F15" i="2"/>
  <c r="E15" i="2"/>
  <c r="D15" i="2"/>
  <c r="C15" i="2"/>
  <c r="B15" i="2"/>
  <c r="J13" i="2"/>
  <c r="V12" i="2"/>
  <c r="J12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6" i="3"/>
  <c r="AC28" i="3"/>
  <c r="AC51" i="3"/>
  <c r="O25" i="2"/>
  <c r="M15" i="2"/>
  <c r="M25" i="2"/>
  <c r="Y25" i="2"/>
  <c r="N25" i="2"/>
  <c r="V15" i="2"/>
  <c r="V25" i="2"/>
  <c r="H25" i="2"/>
  <c r="I25" i="2"/>
  <c r="Q25" i="2"/>
  <c r="Z25" i="2"/>
  <c r="B25" i="2"/>
  <c r="J25" i="2"/>
  <c r="R25" i="2"/>
  <c r="AA25" i="2"/>
  <c r="C25" i="2"/>
  <c r="K25" i="2"/>
  <c r="S25" i="2"/>
  <c r="AB25" i="2"/>
  <c r="D25" i="2"/>
  <c r="L25" i="2"/>
  <c r="T25" i="2"/>
  <c r="AC25" i="2"/>
  <c r="E25" i="2"/>
  <c r="U25" i="2"/>
  <c r="AD25" i="2"/>
  <c r="X25" i="2"/>
  <c r="F25" i="2"/>
  <c r="W25" i="2"/>
  <c r="AE25" i="2"/>
  <c r="AG7" i="1"/>
  <c r="AE10" i="1"/>
  <c r="AE7" i="1"/>
  <c r="P25" i="2"/>
</calcChain>
</file>

<file path=xl/sharedStrings.xml><?xml version="1.0" encoding="utf-8"?>
<sst xmlns="http://schemas.openxmlformats.org/spreadsheetml/2006/main" count="150" uniqueCount="90">
  <si>
    <t xml:space="preserve">               Figure III-1 : DECAISSEMENTS EFFECTUES SUR LES PRETS </t>
  </si>
  <si>
    <t xml:space="preserve">           2010 - 2023</t>
  </si>
  <si>
    <t xml:space="preserve">                     (en millions de dollars EU)</t>
  </si>
  <si>
    <t>2018*</t>
  </si>
  <si>
    <t>Bilatéral</t>
  </si>
  <si>
    <t>France</t>
  </si>
  <si>
    <t>USA</t>
  </si>
  <si>
    <t>Taiwan</t>
  </si>
  <si>
    <t>Venezuela</t>
  </si>
  <si>
    <t xml:space="preserve">PDVSA </t>
  </si>
  <si>
    <t>BANDES</t>
  </si>
  <si>
    <t>Multilatéral</t>
  </si>
  <si>
    <t>IDA/BIRD</t>
  </si>
  <si>
    <t>BID</t>
  </si>
  <si>
    <t>FMI</t>
  </si>
  <si>
    <t>OPEC</t>
  </si>
  <si>
    <t>FIDA</t>
  </si>
  <si>
    <t xml:space="preserve">Total </t>
  </si>
  <si>
    <t>Source : Service Dette Externe, Direction des Affaires Internationales, BRH.</t>
  </si>
  <si>
    <t xml:space="preserve">                  Figure III-3 : DETTE EXTERNE TOTALE DU SECTEUR PUBLIC</t>
  </si>
  <si>
    <t xml:space="preserve">                                                  Sous forme agrégée</t>
  </si>
  <si>
    <t xml:space="preserve">                                           (en millions de dollars EU)</t>
  </si>
  <si>
    <t>Sept-95</t>
  </si>
  <si>
    <t>Sept-96</t>
  </si>
  <si>
    <t>Sept-99</t>
  </si>
  <si>
    <t>Sept-00</t>
  </si>
  <si>
    <t>Sep-03</t>
  </si>
  <si>
    <t>Sept. 04</t>
  </si>
  <si>
    <t>Sept. 05</t>
  </si>
  <si>
    <t>Sept. 06</t>
  </si>
  <si>
    <t>Sept. 07</t>
  </si>
  <si>
    <t>Sept. 08</t>
  </si>
  <si>
    <t>Sept. 09</t>
  </si>
  <si>
    <t>Sept. 10</t>
  </si>
  <si>
    <t>Sept. 11</t>
  </si>
  <si>
    <t>Sept. 12</t>
  </si>
  <si>
    <t>Sept. 13</t>
  </si>
  <si>
    <t>Sept. 14</t>
  </si>
  <si>
    <t>Sept. 15</t>
  </si>
  <si>
    <t>Sept. 16</t>
  </si>
  <si>
    <t>Janv. 17</t>
  </si>
  <si>
    <t>Sept. 17</t>
  </si>
  <si>
    <t>Sept-20</t>
  </si>
  <si>
    <t>Sept-21</t>
  </si>
  <si>
    <t>Sept-22</t>
  </si>
  <si>
    <t>Sept-23</t>
  </si>
  <si>
    <t>DETTE EXTERNE TOTALE</t>
  </si>
  <si>
    <t>DETTE A LONG TERME</t>
  </si>
  <si>
    <t>CREANCIERS BILATERAUX</t>
  </si>
  <si>
    <t xml:space="preserve">    DONT</t>
  </si>
  <si>
    <t>ETATS UNIS</t>
  </si>
  <si>
    <t>FRANCE</t>
  </si>
  <si>
    <t>ESPAGNE</t>
  </si>
  <si>
    <t>ITALIE</t>
  </si>
  <si>
    <t>CHINE TAIPEI</t>
  </si>
  <si>
    <t>CANADA</t>
  </si>
  <si>
    <t>L/C BRH</t>
  </si>
  <si>
    <t xml:space="preserve">VENEZUELA </t>
  </si>
  <si>
    <t>PDVSA</t>
  </si>
  <si>
    <t>CREANCIERS MULTILATERAUX</t>
  </si>
  <si>
    <t>DONT</t>
  </si>
  <si>
    <t xml:space="preserve">BIRD/IDA </t>
  </si>
  <si>
    <t>*Décaissements  d'octobre à septembre 2017</t>
  </si>
  <si>
    <t xml:space="preserve">FIDA </t>
  </si>
  <si>
    <t>DETTE REAMENAGEE</t>
  </si>
  <si>
    <t xml:space="preserve">CHINE TAIPEI </t>
  </si>
  <si>
    <t>ARRIERES</t>
  </si>
  <si>
    <t>EN POURCENTAGE  DE LA DETTE EXTERNE TOTALE</t>
  </si>
  <si>
    <t xml:space="preserve">DETTE EXTERNE TOTALE </t>
  </si>
  <si>
    <t xml:space="preserve">DETTE A LONG TERME </t>
  </si>
  <si>
    <t xml:space="preserve">FRANCE </t>
  </si>
  <si>
    <t>CREANC. MULTILATERAUX</t>
  </si>
  <si>
    <t xml:space="preserve">        Figure III-2 : PAIEMENT DU SERVICE DE LA DETTE </t>
  </si>
  <si>
    <t xml:space="preserve">                                 2022- 2023</t>
  </si>
  <si>
    <t xml:space="preserve">                         (en millions de dollars EU)</t>
  </si>
  <si>
    <t>Année</t>
  </si>
  <si>
    <t>Intérêts</t>
  </si>
  <si>
    <t>EXIMBANK (CHINE TAIPEI)</t>
  </si>
  <si>
    <t>ICDF (TAIWAN)</t>
  </si>
  <si>
    <t>LANDBANK</t>
  </si>
  <si>
    <t>Principal</t>
  </si>
  <si>
    <t>EXIMBANK CHINE TAIPEI</t>
  </si>
  <si>
    <t>Total</t>
  </si>
  <si>
    <t>* Service dette d'octobre 2022 à Septembre 2023</t>
  </si>
  <si>
    <t>Sept-24</t>
  </si>
  <si>
    <t>CREANCIERS PRIVES</t>
  </si>
  <si>
    <t>Raymond James</t>
  </si>
  <si>
    <t>DETTE A COURT TERME</t>
  </si>
  <si>
    <t>DETTE PRIVEE</t>
  </si>
  <si>
    <t>PRIVEE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</si>
</sst>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0000"/>
    <numFmt numFmtId="165" formatCode="#,##0.0"/>
    <numFmt numFmtId="166" formatCode="0.0%"/>
    <numFmt numFmtId="167" formatCode="0.0"/>
  </numFmts>
  <fonts count="18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0" xfId="1" applyFont="1"/>
    <xf numFmtId="0" fontId="1" fillId="0" borderId="0" xfId="1" applyAlignment="1">
      <alignment horizontal="centerContinuous"/>
    </xf>
    <xf numFmtId="4" fontId="1" fillId="0" borderId="0" xfId="1" applyNumberFormat="1" applyAlignment="1">
      <alignment horizontal="centerContinuous"/>
    </xf>
    <xf numFmtId="0" fontId="1" fillId="0" borderId="0" xfId="1"/>
    <xf numFmtId="0" fontId="2" fillId="0" borderId="0" xfId="1" applyFont="1" applyAlignment="1">
      <alignment horizontal="centerContinuous"/>
    </xf>
    <xf numFmtId="4" fontId="2" fillId="0" borderId="0" xfId="1" applyNumberFormat="1" applyFont="1" applyAlignment="1">
      <alignment horizontal="centerContinuous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0" xfId="1" applyFont="1"/>
    <xf numFmtId="4" fontId="2" fillId="0" borderId="0" xfId="1" applyNumberFormat="1" applyFont="1" applyAlignment="1">
      <alignment horizontal="center"/>
    </xf>
    <xf numFmtId="4" fontId="1" fillId="0" borderId="0" xfId="1" applyNumberFormat="1"/>
    <xf numFmtId="4" fontId="1" fillId="0" borderId="0" xfId="1" applyNumberFormat="1" applyAlignment="1">
      <alignment horizontal="center"/>
    </xf>
    <xf numFmtId="2" fontId="1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3" fillId="0" borderId="0" xfId="2" applyFont="1"/>
    <xf numFmtId="0" fontId="1" fillId="0" borderId="0" xfId="1" applyAlignment="1">
      <alignment horizontal="center"/>
    </xf>
    <xf numFmtId="2" fontId="1" fillId="0" borderId="0" xfId="2" applyNumberFormat="1" applyFont="1" applyFill="1" applyAlignment="1">
      <alignment horizontal="center"/>
    </xf>
    <xf numFmtId="0" fontId="2" fillId="0" borderId="2" xfId="1" applyFont="1" applyBorder="1"/>
    <xf numFmtId="4" fontId="2" fillId="0" borderId="2" xfId="1" applyNumberFormat="1" applyFont="1" applyBorder="1" applyAlignment="1">
      <alignment horizontal="center"/>
    </xf>
    <xf numFmtId="2" fontId="1" fillId="0" borderId="0" xfId="1" applyNumberFormat="1"/>
    <xf numFmtId="0" fontId="2" fillId="0" borderId="0" xfId="1" applyFont="1" applyAlignment="1">
      <alignment horizontal="center"/>
    </xf>
    <xf numFmtId="43" fontId="1" fillId="0" borderId="0" xfId="2" applyFont="1"/>
    <xf numFmtId="0" fontId="4" fillId="0" borderId="0" xfId="1" applyFont="1" applyAlignment="1">
      <alignment horizontal="center"/>
    </xf>
    <xf numFmtId="2" fontId="3" fillId="0" borderId="0" xfId="1" applyNumberFormat="1" applyFont="1"/>
    <xf numFmtId="0" fontId="5" fillId="0" borderId="0" xfId="1" applyFont="1"/>
    <xf numFmtId="4" fontId="10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1" fillId="0" borderId="0" xfId="0" applyFont="1"/>
    <xf numFmtId="0" fontId="11" fillId="0" borderId="0" xfId="1" applyFont="1" applyAlignment="1">
      <alignment horizont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Continuous"/>
    </xf>
    <xf numFmtId="167" fontId="11" fillId="0" borderId="0" xfId="1" applyNumberFormat="1" applyFont="1"/>
    <xf numFmtId="17" fontId="10" fillId="0" borderId="3" xfId="1" quotePrefix="1" applyNumberFormat="1" applyFont="1" applyBorder="1" applyAlignment="1">
      <alignment horizontal="center"/>
    </xf>
    <xf numFmtId="0" fontId="11" fillId="0" borderId="0" xfId="0" applyFont="1"/>
    <xf numFmtId="0" fontId="11" fillId="0" borderId="1" xfId="1" applyFont="1" applyBorder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0" fillId="0" borderId="0" xfId="1" applyFont="1" applyAlignment="1">
      <alignment horizontal="centerContinuous" wrapText="1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right"/>
    </xf>
    <xf numFmtId="0" fontId="10" fillId="0" borderId="2" xfId="1" applyFont="1" applyBorder="1"/>
    <xf numFmtId="0" fontId="15" fillId="0" borderId="0" xfId="1" applyFont="1"/>
    <xf numFmtId="0" fontId="7" fillId="0" borderId="0" xfId="1" applyFont="1"/>
    <xf numFmtId="167" fontId="7" fillId="0" borderId="0" xfId="1" applyNumberFormat="1" applyFont="1"/>
    <xf numFmtId="4" fontId="7" fillId="0" borderId="0" xfId="1" applyNumberFormat="1" applyFont="1"/>
    <xf numFmtId="0" fontId="3" fillId="0" borderId="0" xfId="1" applyFont="1" applyAlignment="1">
      <alignment horizontal="center"/>
    </xf>
    <xf numFmtId="4" fontId="11" fillId="0" borderId="0" xfId="1" applyNumberFormat="1" applyFont="1"/>
    <xf numFmtId="4" fontId="10" fillId="0" borderId="0" xfId="1" applyNumberFormat="1" applyFont="1"/>
    <xf numFmtId="4" fontId="10" fillId="0" borderId="0" xfId="1" applyNumberFormat="1" applyFont="1" applyAlignment="1">
      <alignment horizontal="centerContinuous"/>
    </xf>
    <xf numFmtId="4" fontId="10" fillId="0" borderId="1" xfId="1" applyNumberFormat="1" applyFont="1" applyBorder="1" applyAlignment="1">
      <alignment horizontal="left"/>
    </xf>
    <xf numFmtId="1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2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0" fillId="0" borderId="0" xfId="1" applyNumberFormat="1" applyFont="1" applyAlignment="1">
      <alignment horizontal="center"/>
    </xf>
    <xf numFmtId="4" fontId="10" fillId="0" borderId="2" xfId="1" applyNumberFormat="1" applyFont="1" applyBorder="1" applyAlignment="1">
      <alignment horizontal="center"/>
    </xf>
    <xf numFmtId="17" fontId="10" fillId="0" borderId="1" xfId="1" quotePrefix="1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166" fontId="1" fillId="0" borderId="0" xfId="1" applyNumberFormat="1" applyAlignment="1">
      <alignment horizontal="center"/>
    </xf>
    <xf numFmtId="10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165" fontId="10" fillId="0" borderId="0" xfId="1" applyNumberFormat="1" applyFont="1"/>
    <xf numFmtId="167" fontId="11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4" fontId="8" fillId="0" borderId="0" xfId="0" applyNumberFormat="1" applyFont="1"/>
    <xf numFmtId="2" fontId="11" fillId="0" borderId="0" xfId="1" applyNumberFormat="1" applyFont="1"/>
    <xf numFmtId="10" fontId="11" fillId="0" borderId="0" xfId="1" applyNumberFormat="1" applyFont="1"/>
    <xf numFmtId="167" fontId="10" fillId="0" borderId="0" xfId="1" applyNumberFormat="1" applyFont="1"/>
    <xf numFmtId="165" fontId="8" fillId="0" borderId="0" xfId="0" applyNumberFormat="1" applyFont="1"/>
    <xf numFmtId="9" fontId="11" fillId="0" borderId="0" xfId="4" applyFont="1" applyAlignment="1"/>
    <xf numFmtId="165" fontId="11" fillId="0" borderId="0" xfId="1" applyNumberFormat="1" applyFont="1"/>
    <xf numFmtId="165" fontId="11" fillId="0" borderId="0" xfId="0" applyNumberFormat="1" applyFont="1"/>
    <xf numFmtId="4" fontId="9" fillId="0" borderId="0" xfId="0" applyNumberFormat="1" applyFont="1"/>
    <xf numFmtId="4" fontId="11" fillId="2" borderId="0" xfId="1" applyNumberFormat="1" applyFont="1" applyFill="1"/>
    <xf numFmtId="167" fontId="13" fillId="0" borderId="0" xfId="1" applyNumberFormat="1" applyFont="1"/>
    <xf numFmtId="165" fontId="11" fillId="0" borderId="0" xfId="5" applyNumberFormat="1" applyFont="1"/>
    <xf numFmtId="165" fontId="3" fillId="0" borderId="0" xfId="0" applyNumberFormat="1" applyFont="1"/>
    <xf numFmtId="2" fontId="11" fillId="0" borderId="0" xfId="3" applyNumberFormat="1" applyFont="1" applyAlignment="1"/>
    <xf numFmtId="2" fontId="11" fillId="0" borderId="0" xfId="3" applyNumberFormat="1" applyFont="1" applyFill="1" applyAlignment="1"/>
    <xf numFmtId="2" fontId="3" fillId="0" borderId="0" xfId="3" applyNumberFormat="1" applyFont="1" applyAlignment="1"/>
    <xf numFmtId="2" fontId="10" fillId="0" borderId="0" xfId="1" applyNumberFormat="1" applyFont="1"/>
    <xf numFmtId="43" fontId="10" fillId="0" borderId="0" xfId="3" applyFont="1" applyFill="1" applyAlignment="1"/>
    <xf numFmtId="165" fontId="1" fillId="0" borderId="0" xfId="1" applyNumberFormat="1"/>
    <xf numFmtId="4" fontId="11" fillId="0" borderId="0" xfId="0" applyNumberFormat="1" applyFont="1"/>
    <xf numFmtId="165" fontId="14" fillId="0" borderId="0" xfId="0" applyNumberFormat="1" applyFont="1"/>
    <xf numFmtId="165" fontId="2" fillId="0" borderId="0" xfId="0" applyNumberFormat="1" applyFont="1"/>
    <xf numFmtId="43" fontId="11" fillId="0" borderId="0" xfId="3" applyFont="1" applyAlignment="1"/>
    <xf numFmtId="43" fontId="11" fillId="0" borderId="0" xfId="3" applyFont="1" applyFill="1" applyAlignment="1"/>
    <xf numFmtId="4" fontId="10" fillId="0" borderId="0" xfId="0" applyNumberFormat="1" applyFont="1"/>
    <xf numFmtId="4" fontId="11" fillId="0" borderId="2" xfId="1" applyNumberFormat="1" applyFont="1" applyBorder="1"/>
    <xf numFmtId="4" fontId="17" fillId="0" borderId="0" xfId="0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4" fontId="10" fillId="0" borderId="0" xfId="1" applyNumberFormat="1" applyFont="1" applyAlignment="1">
      <alignment horizontal="center"/>
    </xf>
  </cellXfs>
  <cellStyles count="7">
    <cellStyle name="Comma" xfId="3" builtinId="3"/>
    <cellStyle name="Milliers 2" xfId="2"/>
    <cellStyle name="Normal" xfId="0" builtinId="0"/>
    <cellStyle name="Normal 18 2" xfId="6"/>
    <cellStyle name="Normal 2" xfId="1"/>
    <cellStyle name="Normal 3 2" xf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octobre_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Juillet%20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Aout%20t%20%202015%20-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Septembre%20%202015%20-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DECAISSEMENT\DECAISSEMENT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novembre_2014%20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%20decembre_2014%20-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Janvier%20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Fevrier%202015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mars%202015%20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avril%20%202015%20-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mai%20%202015%20-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erv\DAI\FMI\FMI18-19\STATISTIQUES\statistiques%20ajuste\stat%2014-15\01-STATISTIQUES_Juin%20%202015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évisé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mé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évisé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EVISE"/>
      <sheetName val="Dec 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évisé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evise en sept 15"/>
      <sheetName val="Dec 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évisé sept 15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révisé en sept 15"/>
      <sheetName val="Dec 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opLeftCell="T58" workbookViewId="0">
      <selection activeCell="J37" sqref="J37"/>
    </sheetView>
  </sheetViews>
  <sheetFormatPr defaultColWidth="8.796875" defaultRowHeight="13.8"/>
  <cols>
    <col min="1" max="1" width="16.69921875" customWidth="1"/>
    <col min="2" max="21" width="8.796875" customWidth="1"/>
    <col min="22" max="22" width="10.5" customWidth="1"/>
    <col min="23" max="23" width="11" customWidth="1"/>
    <col min="24" max="25" width="10.5" customWidth="1"/>
    <col min="26" max="26" width="13.19921875" customWidth="1"/>
    <col min="27" max="27" width="10.69921875" customWidth="1"/>
    <col min="28" max="28" width="10.19921875" customWidth="1"/>
    <col min="29" max="29" width="9.5" customWidth="1"/>
    <col min="30" max="30" width="10.296875" customWidth="1"/>
    <col min="31" max="31" width="9.796875" customWidth="1"/>
    <col min="33" max="33" width="9.19921875" bestFit="1" customWidth="1"/>
  </cols>
  <sheetData>
    <row r="1" spans="1:33" ht="15.45" customHeight="1">
      <c r="A1" s="105" t="s">
        <v>19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38"/>
      <c r="AE1" s="38"/>
      <c r="AF1" s="38"/>
    </row>
    <row r="2" spans="1:33" ht="15.45" customHeight="1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38"/>
      <c r="AE2" s="38"/>
      <c r="AF2" s="38"/>
    </row>
    <row r="3" spans="1:33" ht="15.45" customHeight="1">
      <c r="A3" s="105" t="s">
        <v>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38"/>
      <c r="AE3" s="38"/>
      <c r="AF3" s="38"/>
    </row>
    <row r="4" spans="1:33" ht="15.45" customHeight="1">
      <c r="A4" s="39"/>
      <c r="B4" s="39"/>
      <c r="C4" s="39"/>
      <c r="D4" s="39"/>
      <c r="E4" s="39"/>
      <c r="F4" s="39"/>
      <c r="G4" s="39"/>
      <c r="H4" s="40"/>
      <c r="I4" s="38"/>
      <c r="J4" s="38"/>
      <c r="K4" s="41"/>
      <c r="L4" s="38"/>
      <c r="M4" s="38"/>
      <c r="N4" s="38"/>
      <c r="O4" s="38"/>
      <c r="P4" s="38"/>
      <c r="Q4" s="38"/>
      <c r="R4" s="38"/>
      <c r="S4" s="38"/>
      <c r="T4" s="29"/>
      <c r="U4" s="38"/>
      <c r="V4" s="42"/>
      <c r="W4" s="42"/>
      <c r="X4" s="38"/>
      <c r="Y4" s="38"/>
      <c r="Z4" s="38"/>
      <c r="AA4" s="38"/>
      <c r="AB4" s="38"/>
      <c r="AC4" s="38"/>
      <c r="AD4" s="38"/>
      <c r="AE4" s="38"/>
      <c r="AF4" s="38"/>
    </row>
    <row r="5" spans="1:33" ht="15.45" customHeight="1" thickBot="1">
      <c r="A5" s="43"/>
      <c r="B5" s="43"/>
      <c r="C5" s="68" t="s">
        <v>22</v>
      </c>
      <c r="D5" s="68" t="s">
        <v>23</v>
      </c>
      <c r="E5" s="69">
        <v>35674</v>
      </c>
      <c r="F5" s="69">
        <v>36039</v>
      </c>
      <c r="G5" s="68" t="s">
        <v>24</v>
      </c>
      <c r="H5" s="68" t="s">
        <v>25</v>
      </c>
      <c r="I5" s="68">
        <v>37135</v>
      </c>
      <c r="J5" s="68">
        <v>37501</v>
      </c>
      <c r="K5" s="68" t="s">
        <v>26</v>
      </c>
      <c r="L5" s="68" t="s">
        <v>27</v>
      </c>
      <c r="M5" s="68" t="s">
        <v>28</v>
      </c>
      <c r="N5" s="68" t="s">
        <v>29</v>
      </c>
      <c r="O5" s="68" t="s">
        <v>30</v>
      </c>
      <c r="P5" s="68" t="s">
        <v>31</v>
      </c>
      <c r="Q5" s="68" t="s">
        <v>32</v>
      </c>
      <c r="R5" s="68" t="s">
        <v>33</v>
      </c>
      <c r="S5" s="68" t="s">
        <v>34</v>
      </c>
      <c r="T5" s="68" t="s">
        <v>35</v>
      </c>
      <c r="U5" s="68" t="s">
        <v>36</v>
      </c>
      <c r="V5" s="68" t="s">
        <v>37</v>
      </c>
      <c r="W5" s="68" t="s">
        <v>38</v>
      </c>
      <c r="X5" s="68" t="s">
        <v>39</v>
      </c>
      <c r="Y5" s="68" t="s">
        <v>40</v>
      </c>
      <c r="Z5" s="68" t="s">
        <v>41</v>
      </c>
      <c r="AA5" s="68">
        <v>43344</v>
      </c>
      <c r="AB5" s="68">
        <v>43709</v>
      </c>
      <c r="AC5" s="68" t="s">
        <v>42</v>
      </c>
      <c r="AD5" s="68" t="s">
        <v>43</v>
      </c>
      <c r="AE5" s="68" t="s">
        <v>44</v>
      </c>
      <c r="AF5" s="68" t="s">
        <v>45</v>
      </c>
      <c r="AG5" s="68" t="s">
        <v>84</v>
      </c>
    </row>
    <row r="6" spans="1:33" ht="15" customHeight="1" thickTop="1">
      <c r="A6" s="37"/>
      <c r="B6" s="37"/>
      <c r="C6" s="37"/>
      <c r="D6" s="37"/>
      <c r="E6" s="74"/>
      <c r="F6" s="38"/>
      <c r="G6" s="38"/>
      <c r="H6" s="40"/>
      <c r="I6" s="38"/>
      <c r="J6" s="38"/>
      <c r="K6" s="56"/>
      <c r="L6" s="38"/>
      <c r="M6" s="38"/>
      <c r="N6" s="38"/>
      <c r="O6" s="38"/>
      <c r="P6" s="38"/>
      <c r="Q6" s="38"/>
      <c r="R6" s="38"/>
      <c r="S6" s="38"/>
      <c r="T6" s="40"/>
      <c r="U6" s="38"/>
      <c r="V6" s="75"/>
      <c r="W6" s="75"/>
      <c r="X6" s="38"/>
      <c r="Y6" s="38"/>
      <c r="Z6" s="4"/>
      <c r="AA6" s="38"/>
      <c r="AB6" s="38"/>
      <c r="AC6" s="76"/>
      <c r="AD6" s="38"/>
      <c r="AE6" s="38"/>
      <c r="AF6" s="38"/>
      <c r="AG6" s="38"/>
    </row>
    <row r="7" spans="1:33">
      <c r="A7" s="37" t="s">
        <v>46</v>
      </c>
      <c r="B7" s="37"/>
      <c r="C7" s="56">
        <v>897.5</v>
      </c>
      <c r="D7" s="56">
        <v>914.30000000000007</v>
      </c>
      <c r="E7" s="56">
        <v>1024.8</v>
      </c>
      <c r="F7" s="56">
        <v>1104.1699999999998</v>
      </c>
      <c r="G7" s="56">
        <v>1162.3</v>
      </c>
      <c r="H7" s="56">
        <v>1170.3000000000002</v>
      </c>
      <c r="I7" s="56">
        <v>1188.8000000000002</v>
      </c>
      <c r="J7" s="56">
        <v>1183.4000000000001</v>
      </c>
      <c r="K7" s="56">
        <v>1287.3999999999999</v>
      </c>
      <c r="L7" s="56">
        <v>1316.3</v>
      </c>
      <c r="M7" s="56">
        <v>1336.3</v>
      </c>
      <c r="N7" s="56">
        <v>1400.3500000000004</v>
      </c>
      <c r="O7" s="56">
        <v>1521.3</v>
      </c>
      <c r="P7" s="56">
        <v>1822.62</v>
      </c>
      <c r="Q7" s="56">
        <v>1187.6460000000002</v>
      </c>
      <c r="R7" s="56">
        <v>863.07773029999987</v>
      </c>
      <c r="S7" s="74">
        <v>657.33854168771234</v>
      </c>
      <c r="T7" s="74">
        <v>1067.0058478195781</v>
      </c>
      <c r="U7" s="74">
        <v>1473.6702303392829</v>
      </c>
      <c r="V7" s="74">
        <v>1829.5335434569522</v>
      </c>
      <c r="W7" s="74">
        <v>1981.7674276362</v>
      </c>
      <c r="X7" s="74">
        <v>2008.825445248488</v>
      </c>
      <c r="Y7" s="74">
        <v>2117.1938434806698</v>
      </c>
      <c r="Z7" s="74">
        <v>2129.3727497256646</v>
      </c>
      <c r="AA7" s="77">
        <v>2120.9115960265417</v>
      </c>
      <c r="AB7" s="77">
        <v>2100.8865700000001</v>
      </c>
      <c r="AC7" s="78">
        <v>2199.3033156234992</v>
      </c>
      <c r="AD7" s="78">
        <v>2280.7800000000002</v>
      </c>
      <c r="AE7" s="78">
        <f>AE10</f>
        <v>2265.7999999999997</v>
      </c>
      <c r="AF7" s="78">
        <f>AF10</f>
        <v>2354.7030343261999</v>
      </c>
      <c r="AG7" s="78">
        <f>AG9+AG10</f>
        <v>557.38799999999992</v>
      </c>
    </row>
    <row r="8" spans="1:33">
      <c r="A8" s="37"/>
      <c r="B8" s="37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74"/>
      <c r="T8" s="74"/>
      <c r="U8" s="74"/>
      <c r="V8" s="74"/>
      <c r="W8" s="74"/>
      <c r="X8" s="74"/>
      <c r="Y8" s="74"/>
      <c r="Z8" s="74"/>
      <c r="AA8" s="77"/>
      <c r="AB8" s="77"/>
      <c r="AC8" s="78"/>
      <c r="AD8" s="78"/>
      <c r="AE8" s="78"/>
      <c r="AF8" s="78"/>
      <c r="AG8" s="78"/>
    </row>
    <row r="9" spans="1:33" ht="14.55" customHeight="1">
      <c r="A9" s="37" t="s">
        <v>87</v>
      </c>
      <c r="B9" s="37"/>
      <c r="C9" s="56"/>
      <c r="D9" s="56"/>
      <c r="E9" s="56"/>
      <c r="F9" s="56"/>
      <c r="G9" s="56"/>
      <c r="H9" s="56"/>
      <c r="I9" s="56"/>
      <c r="J9" s="56"/>
      <c r="K9" s="79"/>
      <c r="L9" s="55"/>
      <c r="M9" s="38"/>
      <c r="N9" s="38"/>
      <c r="O9" s="38"/>
      <c r="P9" s="80"/>
      <c r="Q9" s="38"/>
      <c r="R9" s="80"/>
      <c r="S9" s="38"/>
      <c r="T9" s="38"/>
      <c r="U9" s="81"/>
      <c r="V9" s="81"/>
      <c r="W9" s="81"/>
      <c r="X9" s="38"/>
      <c r="Y9" s="38"/>
      <c r="Z9" s="4"/>
      <c r="AA9" s="38"/>
      <c r="AB9" s="38"/>
      <c r="AC9" s="82"/>
      <c r="AD9" s="38"/>
      <c r="AE9" s="38"/>
      <c r="AF9" s="38"/>
      <c r="AG9" s="78">
        <f>AG31</f>
        <v>59.56</v>
      </c>
    </row>
    <row r="10" spans="1:33" ht="14.55" customHeight="1">
      <c r="A10" s="37" t="s">
        <v>47</v>
      </c>
      <c r="B10" s="37"/>
      <c r="C10" s="56">
        <v>897.5</v>
      </c>
      <c r="D10" s="56">
        <v>914.30000000000007</v>
      </c>
      <c r="E10" s="56">
        <v>1024.8</v>
      </c>
      <c r="F10" s="56">
        <v>1104.1699999999998</v>
      </c>
      <c r="G10" s="56">
        <v>1162.3</v>
      </c>
      <c r="H10" s="56">
        <v>1170.3000000000002</v>
      </c>
      <c r="I10" s="56">
        <v>1188.8000000000002</v>
      </c>
      <c r="J10" s="56">
        <v>1183.4000000000001</v>
      </c>
      <c r="K10" s="56">
        <v>1287.3999999999999</v>
      </c>
      <c r="L10" s="56">
        <v>1316.3</v>
      </c>
      <c r="M10" s="56">
        <v>1336.3</v>
      </c>
      <c r="N10" s="56">
        <v>1400.3500000000004</v>
      </c>
      <c r="O10" s="56">
        <v>1521.3</v>
      </c>
      <c r="P10" s="56">
        <v>1822.62</v>
      </c>
      <c r="Q10" s="56">
        <v>1187.6460000000002</v>
      </c>
      <c r="R10" s="56">
        <v>863.07773029999987</v>
      </c>
      <c r="S10" s="74">
        <v>657.33854168771234</v>
      </c>
      <c r="T10" s="74">
        <v>1067.0058478195781</v>
      </c>
      <c r="U10" s="74">
        <v>1473.6702303392829</v>
      </c>
      <c r="V10" s="74">
        <v>1829.5335434569522</v>
      </c>
      <c r="W10" s="74">
        <v>1981.7674276362</v>
      </c>
      <c r="X10" s="74">
        <v>2008.825445248488</v>
      </c>
      <c r="Y10" s="74">
        <v>2117.1938434806698</v>
      </c>
      <c r="Z10" s="74">
        <v>2129.3727497256646</v>
      </c>
      <c r="AA10" s="74">
        <v>2120.9115960265417</v>
      </c>
      <c r="AB10" s="74">
        <v>2100.8865700000001</v>
      </c>
      <c r="AC10" s="78">
        <v>2199.3033156234992</v>
      </c>
      <c r="AD10" s="78">
        <v>2280.7800000000002</v>
      </c>
      <c r="AE10" s="78">
        <f>AE12+AE24+AE34</f>
        <v>2265.7999999999997</v>
      </c>
      <c r="AF10" s="78">
        <f>AF12+AF24+AF34</f>
        <v>2354.7030343261999</v>
      </c>
      <c r="AG10" s="78">
        <f>AG12+AG24+AG34</f>
        <v>497.82799999999997</v>
      </c>
    </row>
    <row r="11" spans="1:33" ht="14.55" customHeight="1">
      <c r="A11" s="37"/>
      <c r="B11" s="37"/>
      <c r="C11" s="56"/>
      <c r="D11" s="56"/>
      <c r="E11" s="56"/>
      <c r="F11" s="56"/>
      <c r="G11" s="56"/>
      <c r="H11" s="56"/>
      <c r="I11" s="56"/>
      <c r="J11" s="56"/>
      <c r="K11" s="79"/>
      <c r="L11" s="55"/>
      <c r="M11" s="38"/>
      <c r="N11" s="38"/>
      <c r="O11" s="83"/>
      <c r="P11" s="38"/>
      <c r="Q11" s="79"/>
      <c r="R11" s="38"/>
      <c r="S11" s="79"/>
      <c r="T11" s="38"/>
      <c r="U11" s="40"/>
      <c r="V11" s="40"/>
      <c r="W11" s="40"/>
      <c r="X11" s="38"/>
      <c r="Y11" s="38"/>
      <c r="Z11" s="4"/>
      <c r="AA11" s="38"/>
      <c r="AB11" s="38"/>
      <c r="AC11" s="76"/>
      <c r="AD11" s="38"/>
      <c r="AE11" s="38"/>
      <c r="AF11" s="38"/>
      <c r="AG11" s="38"/>
    </row>
    <row r="12" spans="1:33">
      <c r="A12" s="37" t="s">
        <v>48</v>
      </c>
      <c r="B12" s="37"/>
      <c r="C12" s="56">
        <v>223.8</v>
      </c>
      <c r="D12" s="56">
        <v>141.1</v>
      </c>
      <c r="E12" s="56">
        <v>172.70000000000002</v>
      </c>
      <c r="F12" s="56">
        <v>173.20000000000002</v>
      </c>
      <c r="G12" s="56">
        <v>155.79999999999998</v>
      </c>
      <c r="H12" s="56">
        <v>163.00000000000003</v>
      </c>
      <c r="I12" s="56">
        <v>176.20000000000002</v>
      </c>
      <c r="J12" s="56">
        <v>160.50000000000003</v>
      </c>
      <c r="K12" s="56">
        <v>208.4</v>
      </c>
      <c r="L12" s="56">
        <v>209.1</v>
      </c>
      <c r="M12" s="56">
        <v>222.70000000000005</v>
      </c>
      <c r="N12" s="56">
        <v>221.70000000000002</v>
      </c>
      <c r="O12" s="56">
        <v>214.70000000000002</v>
      </c>
      <c r="P12" s="56">
        <v>387.73200000000003</v>
      </c>
      <c r="Q12" s="56">
        <v>506.93600000000004</v>
      </c>
      <c r="R12" s="56">
        <v>249.28783730000001</v>
      </c>
      <c r="S12" s="74">
        <v>549.65919887999996</v>
      </c>
      <c r="T12" s="74">
        <v>933.11981422999997</v>
      </c>
      <c r="U12" s="74">
        <v>1325.9482951761997</v>
      </c>
      <c r="V12" s="74">
        <v>1674.6658432199999</v>
      </c>
      <c r="W12" s="74">
        <v>1813.7182909362</v>
      </c>
      <c r="X12" s="74">
        <v>1837.83</v>
      </c>
      <c r="Y12" s="74">
        <v>1900.6308690896999</v>
      </c>
      <c r="Z12" s="77">
        <v>1909.0188600000001</v>
      </c>
      <c r="AA12" s="74">
        <v>1914.9805121361992</v>
      </c>
      <c r="AB12" s="74">
        <v>1913.6887800000002</v>
      </c>
      <c r="AC12" s="78">
        <v>1913.7147762262002</v>
      </c>
      <c r="AD12" s="78">
        <v>2015.6</v>
      </c>
      <c r="AE12" s="78">
        <f>SUM(AE13:AE20)</f>
        <v>2037.32</v>
      </c>
      <c r="AF12" s="78">
        <f>SUM(AF13:AF20)</f>
        <v>2033.0030343262001</v>
      </c>
      <c r="AG12" s="78">
        <f>SUM(AG13:AG20)</f>
        <v>184.87</v>
      </c>
    </row>
    <row r="13" spans="1:33" ht="14.55" customHeight="1">
      <c r="A13" s="38" t="s">
        <v>49</v>
      </c>
      <c r="B13" s="38" t="s">
        <v>50</v>
      </c>
      <c r="C13" s="55">
        <v>97.5</v>
      </c>
      <c r="D13" s="55">
        <v>11.9</v>
      </c>
      <c r="E13" s="55">
        <v>11.8</v>
      </c>
      <c r="F13" s="55">
        <v>10.8</v>
      </c>
      <c r="G13" s="55">
        <v>10.6</v>
      </c>
      <c r="H13" s="55">
        <v>10.3</v>
      </c>
      <c r="I13" s="55">
        <v>9.8000000000000007</v>
      </c>
      <c r="J13" s="55">
        <v>9.4</v>
      </c>
      <c r="K13" s="79">
        <v>8.6999999999999993</v>
      </c>
      <c r="L13" s="55">
        <v>8</v>
      </c>
      <c r="M13" s="40">
        <v>7.1</v>
      </c>
      <c r="N13" s="40">
        <v>6.8</v>
      </c>
      <c r="O13" s="38">
        <v>6.3</v>
      </c>
      <c r="P13" s="40">
        <v>5.67</v>
      </c>
      <c r="Q13" s="40">
        <v>0</v>
      </c>
      <c r="R13" s="40">
        <v>0</v>
      </c>
      <c r="S13" s="40">
        <v>0</v>
      </c>
      <c r="T13" s="40">
        <v>0</v>
      </c>
      <c r="U13" s="84">
        <v>0</v>
      </c>
      <c r="V13" s="84">
        <v>0</v>
      </c>
      <c r="W13" s="84">
        <v>0</v>
      </c>
      <c r="X13" s="40">
        <v>0</v>
      </c>
      <c r="Y13" s="40">
        <v>0</v>
      </c>
      <c r="Z13" s="85">
        <v>0</v>
      </c>
      <c r="AA13" s="85">
        <v>0</v>
      </c>
      <c r="AB13" s="85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</row>
    <row r="14" spans="1:33" ht="14.55" customHeight="1">
      <c r="A14" s="38"/>
      <c r="B14" s="38" t="s">
        <v>51</v>
      </c>
      <c r="C14" s="55">
        <v>41.1</v>
      </c>
      <c r="D14" s="87">
        <v>43.6</v>
      </c>
      <c r="E14" s="55">
        <v>52.4</v>
      </c>
      <c r="F14" s="55">
        <v>53.9</v>
      </c>
      <c r="G14" s="55">
        <v>48.4</v>
      </c>
      <c r="H14" s="55">
        <v>41.5</v>
      </c>
      <c r="I14" s="55">
        <v>41.1</v>
      </c>
      <c r="J14" s="55">
        <v>49.7</v>
      </c>
      <c r="K14" s="79">
        <v>57.3</v>
      </c>
      <c r="L14" s="55">
        <v>51.8</v>
      </c>
      <c r="M14" s="40">
        <v>52.3</v>
      </c>
      <c r="N14" s="40">
        <v>58.9</v>
      </c>
      <c r="O14" s="38">
        <v>65.2</v>
      </c>
      <c r="P14" s="40">
        <v>30.89</v>
      </c>
      <c r="Q14" s="40">
        <v>30.58</v>
      </c>
      <c r="R14" s="40">
        <v>28.67</v>
      </c>
      <c r="S14" s="40">
        <v>0</v>
      </c>
      <c r="T14" s="88">
        <v>0</v>
      </c>
      <c r="U14" s="84">
        <v>0</v>
      </c>
      <c r="V14" s="84">
        <v>0</v>
      </c>
      <c r="W14" s="84">
        <v>0</v>
      </c>
      <c r="X14" s="40">
        <v>0</v>
      </c>
      <c r="Y14" s="40">
        <v>0</v>
      </c>
      <c r="Z14" s="85">
        <v>0</v>
      </c>
      <c r="AA14" s="85">
        <v>0</v>
      </c>
      <c r="AB14" s="85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</row>
    <row r="15" spans="1:33" ht="15.45" customHeight="1">
      <c r="A15" s="38"/>
      <c r="B15" s="38" t="s">
        <v>52</v>
      </c>
      <c r="C15" s="55">
        <v>18.3</v>
      </c>
      <c r="D15" s="55">
        <v>18.3</v>
      </c>
      <c r="E15" s="55">
        <v>36.200000000000003</v>
      </c>
      <c r="F15" s="55">
        <v>36.200000000000003</v>
      </c>
      <c r="G15" s="55">
        <v>35.799999999999997</v>
      </c>
      <c r="H15" s="55">
        <v>35.5</v>
      </c>
      <c r="I15" s="55">
        <v>35.6</v>
      </c>
      <c r="J15" s="55">
        <v>35.700000000000003</v>
      </c>
      <c r="K15" s="79">
        <v>36</v>
      </c>
      <c r="L15" s="55">
        <v>36</v>
      </c>
      <c r="M15" s="40">
        <v>38.6</v>
      </c>
      <c r="N15" s="40">
        <v>39.6</v>
      </c>
      <c r="O15" s="38">
        <v>39.700000000000003</v>
      </c>
      <c r="P15" s="40">
        <v>33.36</v>
      </c>
      <c r="Q15" s="40">
        <v>33.200000000000003</v>
      </c>
      <c r="R15" s="40">
        <v>0</v>
      </c>
      <c r="S15" s="40">
        <v>0</v>
      </c>
      <c r="T15" s="40">
        <v>0</v>
      </c>
      <c r="U15" s="84">
        <v>0</v>
      </c>
      <c r="V15" s="84">
        <v>0</v>
      </c>
      <c r="W15" s="84">
        <v>0</v>
      </c>
      <c r="X15" s="84">
        <v>0</v>
      </c>
      <c r="Y15" s="40">
        <v>0</v>
      </c>
      <c r="Z15" s="85">
        <v>0</v>
      </c>
      <c r="AA15" s="85">
        <v>0</v>
      </c>
      <c r="AB15" s="85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</row>
    <row r="16" spans="1:33" ht="15">
      <c r="A16" s="38"/>
      <c r="B16" s="38" t="s">
        <v>53</v>
      </c>
      <c r="C16" s="55">
        <v>56.2</v>
      </c>
      <c r="D16" s="55">
        <v>56.2</v>
      </c>
      <c r="E16" s="55">
        <v>56.2</v>
      </c>
      <c r="F16" s="55">
        <v>56.2</v>
      </c>
      <c r="G16" s="55">
        <v>57.8</v>
      </c>
      <c r="H16" s="55">
        <v>57.6</v>
      </c>
      <c r="I16" s="55">
        <v>57.6</v>
      </c>
      <c r="J16" s="55">
        <v>57.6</v>
      </c>
      <c r="K16" s="79">
        <v>57.6</v>
      </c>
      <c r="L16" s="55">
        <v>57.6</v>
      </c>
      <c r="M16" s="40">
        <v>68.900000000000006</v>
      </c>
      <c r="N16" s="40">
        <v>70.900000000000006</v>
      </c>
      <c r="O16" s="38">
        <v>59.6</v>
      </c>
      <c r="P16" s="40">
        <v>58.712000000000003</v>
      </c>
      <c r="Q16" s="40">
        <v>58.326000000000001</v>
      </c>
      <c r="R16" s="40">
        <v>0</v>
      </c>
      <c r="S16" s="84">
        <v>0</v>
      </c>
      <c r="T16" s="89">
        <v>0</v>
      </c>
      <c r="U16" s="40">
        <v>0</v>
      </c>
      <c r="V16" s="40">
        <v>0</v>
      </c>
      <c r="W16" s="90">
        <v>0</v>
      </c>
      <c r="X16" s="84">
        <v>0</v>
      </c>
      <c r="Y16" s="74">
        <v>0</v>
      </c>
      <c r="Z16" s="85">
        <v>0</v>
      </c>
      <c r="AA16" s="40">
        <v>0</v>
      </c>
      <c r="AB16" s="40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</row>
    <row r="17" spans="1:33" ht="14.55" customHeight="1">
      <c r="A17" s="38"/>
      <c r="B17" s="38" t="s">
        <v>54</v>
      </c>
      <c r="C17" s="55">
        <v>10.7</v>
      </c>
      <c r="D17" s="55">
        <v>11.1</v>
      </c>
      <c r="E17" s="55">
        <v>11.1</v>
      </c>
      <c r="F17" s="55">
        <v>11.1</v>
      </c>
      <c r="G17" s="55">
        <v>0</v>
      </c>
      <c r="H17" s="55">
        <v>12.4</v>
      </c>
      <c r="I17" s="55">
        <v>25.3</v>
      </c>
      <c r="J17" s="55"/>
      <c r="K17" s="79">
        <v>41.1</v>
      </c>
      <c r="L17" s="55">
        <v>43.1</v>
      </c>
      <c r="M17" s="40">
        <v>45.7</v>
      </c>
      <c r="N17" s="40">
        <v>45.5</v>
      </c>
      <c r="O17" s="38">
        <v>43.9</v>
      </c>
      <c r="P17" s="40">
        <v>91.8</v>
      </c>
      <c r="Q17" s="40">
        <v>89.67</v>
      </c>
      <c r="R17" s="40">
        <v>86.7</v>
      </c>
      <c r="S17" s="84">
        <v>83.787999999999997</v>
      </c>
      <c r="T17" s="89">
        <v>81.623342479999991</v>
      </c>
      <c r="U17" s="40">
        <v>76.838872480000006</v>
      </c>
      <c r="V17" s="40">
        <v>71.652806479999995</v>
      </c>
      <c r="W17" s="90">
        <v>68.326999999999998</v>
      </c>
      <c r="X17" s="84">
        <v>66.8</v>
      </c>
      <c r="Y17" s="84">
        <v>66.077485279999991</v>
      </c>
      <c r="Z17" s="85">
        <v>65.318860000000001</v>
      </c>
      <c r="AA17" s="85">
        <v>62.664715180000002</v>
      </c>
      <c r="AB17" s="85">
        <v>60.71</v>
      </c>
      <c r="AC17" s="86">
        <v>60.677554450000009</v>
      </c>
      <c r="AD17" s="86">
        <v>162.56</v>
      </c>
      <c r="AE17" s="86">
        <v>165.517</v>
      </c>
      <c r="AF17" s="86">
        <v>161.19999999999999</v>
      </c>
      <c r="AG17" s="86">
        <v>156.68</v>
      </c>
    </row>
    <row r="18" spans="1:33" ht="14.55" customHeight="1">
      <c r="A18" s="38"/>
      <c r="B18" s="38" t="s">
        <v>55</v>
      </c>
      <c r="C18" s="55">
        <v>0</v>
      </c>
      <c r="D18" s="55">
        <v>0</v>
      </c>
      <c r="E18" s="55">
        <v>5</v>
      </c>
      <c r="F18" s="55">
        <v>5</v>
      </c>
      <c r="G18" s="55">
        <v>3.2</v>
      </c>
      <c r="H18" s="55">
        <v>3.3</v>
      </c>
      <c r="I18" s="55">
        <v>3.3</v>
      </c>
      <c r="J18" s="55">
        <v>3.3</v>
      </c>
      <c r="K18" s="79">
        <v>3.3</v>
      </c>
      <c r="L18" s="55">
        <v>3.2</v>
      </c>
      <c r="M18" s="40">
        <v>3.3</v>
      </c>
      <c r="N18" s="40">
        <v>0</v>
      </c>
      <c r="O18" s="40">
        <v>0</v>
      </c>
      <c r="P18" s="40">
        <v>0</v>
      </c>
      <c r="Q18" s="40">
        <v>0</v>
      </c>
      <c r="R18" s="79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84">
        <v>0</v>
      </c>
      <c r="Y18" s="84">
        <v>0</v>
      </c>
      <c r="Z18" s="85">
        <v>0</v>
      </c>
      <c r="AA18" s="85">
        <v>0</v>
      </c>
      <c r="AB18" s="85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</row>
    <row r="19" spans="1:33" ht="14.55" customHeight="1">
      <c r="A19" s="38"/>
      <c r="B19" s="38" t="s">
        <v>56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2.4</v>
      </c>
      <c r="I19" s="55">
        <v>3.5</v>
      </c>
      <c r="J19" s="55">
        <v>4.8</v>
      </c>
      <c r="K19" s="79">
        <v>4.4000000000000004</v>
      </c>
      <c r="L19" s="55">
        <v>9.4</v>
      </c>
      <c r="M19" s="40">
        <v>6.8</v>
      </c>
      <c r="N19" s="91">
        <v>0</v>
      </c>
      <c r="O19" s="91">
        <v>0</v>
      </c>
      <c r="P19" s="92">
        <v>0</v>
      </c>
      <c r="Q19" s="91">
        <v>0</v>
      </c>
      <c r="R19" s="92">
        <v>0</v>
      </c>
      <c r="S19" s="91">
        <v>0</v>
      </c>
      <c r="T19" s="91">
        <v>0</v>
      </c>
      <c r="U19" s="92">
        <v>0</v>
      </c>
      <c r="V19" s="92">
        <v>0</v>
      </c>
      <c r="W19" s="93">
        <v>0</v>
      </c>
      <c r="X19" s="92">
        <v>0</v>
      </c>
      <c r="Y19" s="74">
        <v>0</v>
      </c>
      <c r="Z19" s="85">
        <v>0</v>
      </c>
      <c r="AA19" s="85">
        <v>0</v>
      </c>
      <c r="AB19" s="85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</row>
    <row r="20" spans="1:33" ht="14.55" customHeight="1">
      <c r="A20" s="38"/>
      <c r="B20" s="37" t="s">
        <v>57</v>
      </c>
      <c r="C20" s="56"/>
      <c r="D20" s="56"/>
      <c r="E20" s="56"/>
      <c r="F20" s="56"/>
      <c r="G20" s="56"/>
      <c r="H20" s="56"/>
      <c r="I20" s="56"/>
      <c r="J20" s="55"/>
      <c r="K20" s="94"/>
      <c r="L20" s="56"/>
      <c r="M20" s="81"/>
      <c r="N20" s="81"/>
      <c r="O20" s="81"/>
      <c r="P20" s="81"/>
      <c r="Q20" s="81"/>
      <c r="R20" s="94"/>
      <c r="S20" s="81">
        <v>465.87119888000001</v>
      </c>
      <c r="T20" s="81">
        <v>851.49647174999996</v>
      </c>
      <c r="U20" s="81">
        <v>1249.1094226961998</v>
      </c>
      <c r="V20" s="95">
        <v>1603.01303674</v>
      </c>
      <c r="W20" s="95">
        <v>1745.3912909362</v>
      </c>
      <c r="X20" s="95">
        <v>1771.03</v>
      </c>
      <c r="Y20" s="95">
        <v>1834.5533838096999</v>
      </c>
      <c r="Z20" s="95">
        <v>1843.7</v>
      </c>
      <c r="AA20" s="95">
        <v>1852.3157969561992</v>
      </c>
      <c r="AB20" s="81">
        <v>1852.9787800000001</v>
      </c>
      <c r="AC20" s="78">
        <v>1853.0372217762001</v>
      </c>
      <c r="AD20" s="78">
        <v>1853.04</v>
      </c>
      <c r="AE20" s="78">
        <f>AE21+AE22</f>
        <v>1871.8029999999999</v>
      </c>
      <c r="AF20" s="78">
        <v>1871.8030343262001</v>
      </c>
      <c r="AG20" s="78">
        <f>AG21+AG22</f>
        <v>28.19</v>
      </c>
    </row>
    <row r="21" spans="1:33" ht="14.55" customHeight="1">
      <c r="A21" s="38"/>
      <c r="B21" s="36" t="s">
        <v>58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79">
        <v>0</v>
      </c>
      <c r="L21" s="55">
        <v>0</v>
      </c>
      <c r="M21" s="40">
        <v>0</v>
      </c>
      <c r="N21" s="40">
        <v>0</v>
      </c>
      <c r="O21" s="40">
        <v>0.1</v>
      </c>
      <c r="P21" s="40">
        <v>167.3</v>
      </c>
      <c r="Q21" s="40">
        <v>295.16000000000003</v>
      </c>
      <c r="R21" s="40">
        <v>133.9178373</v>
      </c>
      <c r="S21" s="84">
        <v>461.88541225</v>
      </c>
      <c r="T21" s="89">
        <v>841.12476174999995</v>
      </c>
      <c r="U21" s="84">
        <v>1235.0268712961997</v>
      </c>
      <c r="V21" s="84">
        <v>1576.3</v>
      </c>
      <c r="W21" s="84">
        <v>1718.6782541962</v>
      </c>
      <c r="X21" s="85">
        <v>1742.83</v>
      </c>
      <c r="Y21" s="84">
        <v>1807.7633838096999</v>
      </c>
      <c r="Z21" s="96">
        <v>1816.9</v>
      </c>
      <c r="AA21" s="85">
        <v>1825.5170211461991</v>
      </c>
      <c r="AB21" s="85">
        <v>1826.18</v>
      </c>
      <c r="AC21" s="86">
        <v>1826.2384459662001</v>
      </c>
      <c r="AD21" s="86">
        <v>1826.24</v>
      </c>
      <c r="AE21" s="86">
        <v>1845.0029999999999</v>
      </c>
      <c r="AF21" s="86">
        <v>1845.0030343262001</v>
      </c>
      <c r="AG21" s="86">
        <v>0</v>
      </c>
    </row>
    <row r="22" spans="1:33" ht="15.45" customHeight="1">
      <c r="A22" s="38"/>
      <c r="B22" s="36" t="s">
        <v>10</v>
      </c>
      <c r="C22" s="55"/>
      <c r="D22" s="55"/>
      <c r="E22" s="55"/>
      <c r="F22" s="55"/>
      <c r="G22" s="55"/>
      <c r="H22" s="55"/>
      <c r="I22" s="55"/>
      <c r="J22" s="55"/>
      <c r="K22" s="79"/>
      <c r="L22" s="55"/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84">
        <v>3.9857866300000002</v>
      </c>
      <c r="T22" s="89">
        <v>10.371709999999998</v>
      </c>
      <c r="U22" s="84">
        <v>14.0825514</v>
      </c>
      <c r="V22" s="84">
        <v>26.71303674</v>
      </c>
      <c r="W22" s="84">
        <v>26.71303674</v>
      </c>
      <c r="X22" s="84">
        <v>28.2</v>
      </c>
      <c r="Y22" s="84">
        <v>26.79</v>
      </c>
      <c r="Z22" s="96">
        <v>26.8</v>
      </c>
      <c r="AA22" s="85">
        <v>26.798775810000002</v>
      </c>
      <c r="AB22" s="97">
        <v>26.798780000000001</v>
      </c>
      <c r="AC22" s="86">
        <v>26.798775810000002</v>
      </c>
      <c r="AD22" s="86">
        <v>26.8</v>
      </c>
      <c r="AE22" s="86">
        <v>26.8</v>
      </c>
      <c r="AF22" s="86">
        <v>26.8</v>
      </c>
      <c r="AG22" s="86">
        <v>28.19</v>
      </c>
    </row>
    <row r="23" spans="1:33" ht="15" customHeight="1">
      <c r="A23" s="38"/>
      <c r="B23" s="38"/>
      <c r="C23" s="55"/>
      <c r="D23" s="55"/>
      <c r="E23" s="55"/>
      <c r="F23" s="55"/>
      <c r="G23" s="55"/>
      <c r="H23" s="55"/>
      <c r="I23" s="55"/>
      <c r="J23" s="55"/>
      <c r="K23" s="79"/>
      <c r="L23" s="55"/>
      <c r="M23" s="40"/>
      <c r="N23" s="40"/>
      <c r="O23" s="40"/>
      <c r="P23" s="40"/>
      <c r="Q23" s="40"/>
      <c r="R23" s="40"/>
      <c r="S23" s="40"/>
      <c r="T23" s="38"/>
      <c r="U23" s="38"/>
      <c r="V23" s="40"/>
      <c r="W23" s="40"/>
      <c r="X23" s="40"/>
      <c r="Y23" s="40"/>
      <c r="Z23" s="40"/>
      <c r="AA23" s="40"/>
      <c r="AB23" s="74"/>
      <c r="AC23" s="86"/>
      <c r="AD23" s="38"/>
      <c r="AE23" s="38"/>
      <c r="AF23" s="38"/>
      <c r="AG23" s="38"/>
    </row>
    <row r="24" spans="1:33" ht="15.45" customHeight="1">
      <c r="A24" s="37" t="s">
        <v>59</v>
      </c>
      <c r="B24" s="37"/>
      <c r="C24" s="56">
        <v>673.7</v>
      </c>
      <c r="D24" s="56">
        <v>755.90000000000009</v>
      </c>
      <c r="E24" s="56">
        <v>834.4</v>
      </c>
      <c r="F24" s="56">
        <v>911.59999999999991</v>
      </c>
      <c r="G24" s="56">
        <v>990.2</v>
      </c>
      <c r="H24" s="56">
        <v>992.90000000000009</v>
      </c>
      <c r="I24" s="56">
        <v>998.7</v>
      </c>
      <c r="J24" s="56">
        <v>1008.6000000000001</v>
      </c>
      <c r="K24" s="56">
        <v>1063.4999999999998</v>
      </c>
      <c r="L24" s="56">
        <v>1091.3</v>
      </c>
      <c r="M24" s="56">
        <v>1097.8</v>
      </c>
      <c r="N24" s="56">
        <v>1178.6500000000003</v>
      </c>
      <c r="O24" s="56">
        <v>1306.5999999999999</v>
      </c>
      <c r="P24" s="56">
        <v>1434.8879999999999</v>
      </c>
      <c r="Q24" s="56">
        <v>680.71</v>
      </c>
      <c r="R24" s="56">
        <v>569.09999999999991</v>
      </c>
      <c r="S24" s="74">
        <v>102.4293428077124</v>
      </c>
      <c r="T24" s="74">
        <v>126.37748414957815</v>
      </c>
      <c r="U24" s="74">
        <v>135.34534265308312</v>
      </c>
      <c r="V24" s="74">
        <v>137.22330184695213</v>
      </c>
      <c r="W24" s="74">
        <v>148.47340765000001</v>
      </c>
      <c r="X24" s="74">
        <v>153.97544524848811</v>
      </c>
      <c r="Y24" s="74">
        <v>200.27297439096975</v>
      </c>
      <c r="Z24" s="77">
        <v>204.05388972566439</v>
      </c>
      <c r="AA24" s="74">
        <v>192.93382589034252</v>
      </c>
      <c r="AB24" s="74">
        <v>177.49779000000001</v>
      </c>
      <c r="AC24" s="78">
        <v>281.09845139729907</v>
      </c>
      <c r="AD24" s="78">
        <v>262.82</v>
      </c>
      <c r="AE24" s="78">
        <f>SUM(AE25:AE29)</f>
        <v>226.82400000000001</v>
      </c>
      <c r="AF24" s="78">
        <f>SUM(AF25:AF29)</f>
        <v>320.96999999999997</v>
      </c>
      <c r="AG24" s="78">
        <f>SUM(AG25:AG29)</f>
        <v>312.95799999999997</v>
      </c>
    </row>
    <row r="25" spans="1:33" ht="15.45" customHeight="1">
      <c r="A25" s="44" t="s">
        <v>60</v>
      </c>
      <c r="B25" s="38" t="s">
        <v>61</v>
      </c>
      <c r="C25" s="55">
        <v>388.3</v>
      </c>
      <c r="D25" s="55">
        <v>447.1</v>
      </c>
      <c r="E25" s="55">
        <v>463.8</v>
      </c>
      <c r="F25" s="55">
        <v>502.5</v>
      </c>
      <c r="G25" s="55">
        <v>514.70000000000005</v>
      </c>
      <c r="H25" s="55">
        <v>486.2</v>
      </c>
      <c r="I25" s="55">
        <v>484.8</v>
      </c>
      <c r="J25" s="55">
        <v>495.5</v>
      </c>
      <c r="K25" s="79">
        <v>528.4</v>
      </c>
      <c r="L25" s="55">
        <v>540.5</v>
      </c>
      <c r="M25" s="40">
        <v>507.1</v>
      </c>
      <c r="N25" s="40">
        <v>515.6</v>
      </c>
      <c r="O25" s="38">
        <v>528.4</v>
      </c>
      <c r="P25" s="40">
        <v>512.78</v>
      </c>
      <c r="Q25" s="40">
        <v>38.75</v>
      </c>
      <c r="R25" s="40">
        <v>0</v>
      </c>
      <c r="S25" s="40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5">
        <v>0</v>
      </c>
      <c r="AA25" s="85">
        <v>0</v>
      </c>
      <c r="AB25" s="85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</row>
    <row r="26" spans="1:33">
      <c r="A26" s="38" t="s">
        <v>62</v>
      </c>
      <c r="B26" s="38" t="s">
        <v>63</v>
      </c>
      <c r="C26" s="55">
        <v>25.4</v>
      </c>
      <c r="D26" s="55">
        <v>25.1</v>
      </c>
      <c r="E26" s="55">
        <v>22.3</v>
      </c>
      <c r="F26" s="55">
        <v>21.4</v>
      </c>
      <c r="G26" s="55">
        <v>22.3</v>
      </c>
      <c r="H26" s="55">
        <v>22</v>
      </c>
      <c r="I26" s="55">
        <v>21.7</v>
      </c>
      <c r="J26" s="55">
        <v>25.6</v>
      </c>
      <c r="K26" s="79">
        <v>28.8</v>
      </c>
      <c r="L26" s="55">
        <v>30.9</v>
      </c>
      <c r="M26" s="40">
        <v>31.7</v>
      </c>
      <c r="N26" s="40">
        <v>33.200000000000003</v>
      </c>
      <c r="O26" s="38">
        <v>37.4</v>
      </c>
      <c r="P26" s="40">
        <v>39.46</v>
      </c>
      <c r="Q26" s="40">
        <v>48.3</v>
      </c>
      <c r="R26" s="40">
        <v>62.4</v>
      </c>
      <c r="S26" s="84">
        <v>66.101876207712408</v>
      </c>
      <c r="T26" s="84">
        <v>66.326641353740001</v>
      </c>
      <c r="U26" s="84">
        <v>64.464591440920998</v>
      </c>
      <c r="V26" s="84">
        <v>60.957132255249988</v>
      </c>
      <c r="W26" s="84">
        <v>56.38</v>
      </c>
      <c r="X26" s="98">
        <v>56.8</v>
      </c>
      <c r="Y26" s="79">
        <v>54.5319673006654</v>
      </c>
      <c r="Z26" s="85">
        <v>55.186790000000002</v>
      </c>
      <c r="AA26" s="40">
        <v>51.9771541053425</v>
      </c>
      <c r="AB26" s="40">
        <v>48.345840000000003</v>
      </c>
      <c r="AC26" s="86">
        <v>47.351263474299103</v>
      </c>
      <c r="AD26" s="86">
        <v>44.77</v>
      </c>
      <c r="AE26" s="86">
        <v>38.485999999999997</v>
      </c>
      <c r="AF26" s="86">
        <v>37.15</v>
      </c>
      <c r="AG26" s="86">
        <v>35.698</v>
      </c>
    </row>
    <row r="27" spans="1:33" ht="15.45" customHeight="1">
      <c r="A27" s="38"/>
      <c r="B27" s="38" t="s">
        <v>14</v>
      </c>
      <c r="C27" s="55">
        <v>26.2</v>
      </c>
      <c r="D27" s="55">
        <v>25.3</v>
      </c>
      <c r="E27" s="55">
        <v>46</v>
      </c>
      <c r="F27" s="55">
        <v>38</v>
      </c>
      <c r="G27" s="55">
        <v>51.5</v>
      </c>
      <c r="H27" s="55">
        <v>60.4</v>
      </c>
      <c r="I27" s="55">
        <v>60</v>
      </c>
      <c r="J27" s="55">
        <v>52</v>
      </c>
      <c r="K27" s="79">
        <v>37.5</v>
      </c>
      <c r="L27" s="55">
        <v>33.5</v>
      </c>
      <c r="M27" s="40">
        <v>21.4</v>
      </c>
      <c r="N27" s="40">
        <v>33.200000000000003</v>
      </c>
      <c r="O27" s="38">
        <v>55.6</v>
      </c>
      <c r="P27" s="40">
        <v>104.768</v>
      </c>
      <c r="Q27" s="40">
        <v>169.56</v>
      </c>
      <c r="R27" s="40">
        <v>12.7</v>
      </c>
      <c r="S27" s="84">
        <v>25.5793356</v>
      </c>
      <c r="T27" s="84">
        <v>47.996348400000009</v>
      </c>
      <c r="U27" s="84">
        <v>57.796213646324006</v>
      </c>
      <c r="V27" s="84">
        <v>58.284483645864</v>
      </c>
      <c r="W27" s="84">
        <v>67.3</v>
      </c>
      <c r="X27" s="85">
        <v>64.67</v>
      </c>
      <c r="Y27" s="79">
        <v>103.38381963</v>
      </c>
      <c r="Z27" s="85">
        <v>102.86799999999999</v>
      </c>
      <c r="AA27" s="40">
        <v>92.184027975000006</v>
      </c>
      <c r="AB27" s="40">
        <v>79.801490000000001</v>
      </c>
      <c r="AC27" s="86">
        <v>186.37478792299999</v>
      </c>
      <c r="AD27" s="86">
        <v>175.11</v>
      </c>
      <c r="AE27" s="86">
        <v>148.52500000000001</v>
      </c>
      <c r="AF27" s="86">
        <v>248.43</v>
      </c>
      <c r="AG27" s="86">
        <v>244.98</v>
      </c>
    </row>
    <row r="28" spans="1:33">
      <c r="A28" s="38"/>
      <c r="B28" s="38" t="s">
        <v>13</v>
      </c>
      <c r="C28" s="55">
        <v>230.1</v>
      </c>
      <c r="D28" s="55">
        <v>255.3</v>
      </c>
      <c r="E28" s="55">
        <v>298.2</v>
      </c>
      <c r="F28" s="55">
        <v>344.9</v>
      </c>
      <c r="G28" s="55">
        <v>397.7</v>
      </c>
      <c r="H28" s="55">
        <v>420.1</v>
      </c>
      <c r="I28" s="55">
        <v>426.6</v>
      </c>
      <c r="J28" s="55">
        <v>430.3</v>
      </c>
      <c r="K28" s="79">
        <v>462.7</v>
      </c>
      <c r="L28" s="55">
        <v>481.4</v>
      </c>
      <c r="M28" s="40">
        <v>533.9</v>
      </c>
      <c r="N28" s="40">
        <v>593.45000000000005</v>
      </c>
      <c r="O28" s="38">
        <v>682.1</v>
      </c>
      <c r="P28" s="40">
        <v>774.82</v>
      </c>
      <c r="Q28" s="40">
        <v>417.5</v>
      </c>
      <c r="R28" s="40">
        <v>485.7</v>
      </c>
      <c r="S28" s="40">
        <v>0</v>
      </c>
      <c r="T28" s="40">
        <v>0.10338678583813499</v>
      </c>
      <c r="U28" s="84">
        <v>9.2526965838134981E-2</v>
      </c>
      <c r="V28" s="84">
        <v>8.1685945838134988E-2</v>
      </c>
      <c r="W28" s="84">
        <v>0</v>
      </c>
      <c r="X28" s="40">
        <v>6.9445248488125819E-2</v>
      </c>
      <c r="Y28" s="79">
        <v>5.3359070304328918E-2</v>
      </c>
      <c r="Z28" s="99">
        <v>5.3486905664380281E-2</v>
      </c>
      <c r="AA28" s="40">
        <v>0</v>
      </c>
      <c r="AB28" s="40">
        <v>0.03</v>
      </c>
      <c r="AC28" s="86">
        <v>2.1399999999999999E-2</v>
      </c>
      <c r="AD28" s="86">
        <v>0.01</v>
      </c>
      <c r="AE28" s="86">
        <v>0</v>
      </c>
      <c r="AF28" s="86">
        <v>0</v>
      </c>
      <c r="AG28" s="86">
        <v>0</v>
      </c>
    </row>
    <row r="29" spans="1:33" ht="15.45" customHeight="1">
      <c r="A29" s="38"/>
      <c r="B29" s="38" t="s">
        <v>15</v>
      </c>
      <c r="C29" s="55">
        <v>3.7</v>
      </c>
      <c r="D29" s="55">
        <v>3.1</v>
      </c>
      <c r="E29" s="55">
        <v>4.0999999999999996</v>
      </c>
      <c r="F29" s="55">
        <v>4.8</v>
      </c>
      <c r="G29" s="55">
        <v>4</v>
      </c>
      <c r="H29" s="55">
        <v>4.2</v>
      </c>
      <c r="I29" s="55">
        <v>5.6</v>
      </c>
      <c r="J29" s="55">
        <v>5.2</v>
      </c>
      <c r="K29" s="79">
        <v>6.1</v>
      </c>
      <c r="L29" s="55">
        <v>5</v>
      </c>
      <c r="M29" s="40">
        <v>3.7</v>
      </c>
      <c r="N29" s="40">
        <v>3.2</v>
      </c>
      <c r="O29" s="38">
        <v>3.1</v>
      </c>
      <c r="P29" s="40">
        <v>3.06</v>
      </c>
      <c r="Q29" s="40">
        <v>6.6</v>
      </c>
      <c r="R29" s="40">
        <v>8.3000000000000007</v>
      </c>
      <c r="S29" s="84">
        <v>10.748131000000001</v>
      </c>
      <c r="T29" s="89">
        <v>11.951107609999999</v>
      </c>
      <c r="U29" s="84">
        <v>12.992010599999999</v>
      </c>
      <c r="V29" s="84">
        <v>17.899999999999999</v>
      </c>
      <c r="W29" s="90">
        <v>24.793407650000002</v>
      </c>
      <c r="X29" s="85">
        <v>32.436</v>
      </c>
      <c r="Y29" s="79">
        <v>42.30382839</v>
      </c>
      <c r="Z29" s="85">
        <v>45.945612820000001</v>
      </c>
      <c r="AA29" s="40">
        <v>48.772643810000005</v>
      </c>
      <c r="AB29" s="40">
        <v>49.320459999999997</v>
      </c>
      <c r="AC29" s="86">
        <v>47.350999999999999</v>
      </c>
      <c r="AD29" s="86">
        <v>42.93</v>
      </c>
      <c r="AE29" s="86">
        <v>39.813000000000002</v>
      </c>
      <c r="AF29" s="86">
        <v>35.39</v>
      </c>
      <c r="AG29" s="86">
        <v>32.28</v>
      </c>
    </row>
    <row r="30" spans="1:33" ht="15.45" customHeight="1">
      <c r="A30" s="38"/>
      <c r="B30" s="38"/>
      <c r="C30" s="55"/>
      <c r="D30" s="55"/>
      <c r="E30" s="55"/>
      <c r="F30" s="55"/>
      <c r="G30" s="55"/>
      <c r="H30" s="55"/>
      <c r="I30" s="55"/>
      <c r="J30" s="55"/>
      <c r="K30" s="79"/>
      <c r="L30" s="55"/>
      <c r="M30" s="40"/>
      <c r="N30" s="40"/>
      <c r="O30" s="38"/>
      <c r="P30" s="40"/>
      <c r="Q30" s="40"/>
      <c r="R30" s="40"/>
      <c r="S30" s="84"/>
      <c r="T30" s="89"/>
      <c r="U30" s="84"/>
      <c r="V30" s="84"/>
      <c r="W30" s="90"/>
      <c r="X30" s="85"/>
      <c r="Y30" s="79"/>
      <c r="Z30" s="85"/>
      <c r="AA30" s="40"/>
      <c r="AB30" s="40"/>
      <c r="AC30" s="86"/>
      <c r="AD30" s="86"/>
      <c r="AE30" s="86"/>
      <c r="AF30" s="86"/>
      <c r="AG30" s="86"/>
    </row>
    <row r="31" spans="1:33" ht="15.45" customHeight="1">
      <c r="A31" s="37" t="s">
        <v>85</v>
      </c>
      <c r="B31" s="38"/>
      <c r="C31" s="55"/>
      <c r="D31" s="55"/>
      <c r="E31" s="55"/>
      <c r="F31" s="55"/>
      <c r="G31" s="55"/>
      <c r="H31" s="55"/>
      <c r="I31" s="55"/>
      <c r="J31" s="55"/>
      <c r="K31" s="79"/>
      <c r="L31" s="55"/>
      <c r="M31" s="40"/>
      <c r="N31" s="40"/>
      <c r="O31" s="38"/>
      <c r="P31" s="40"/>
      <c r="Q31" s="40"/>
      <c r="R31" s="40"/>
      <c r="S31" s="84"/>
      <c r="T31" s="89"/>
      <c r="U31" s="84"/>
      <c r="V31" s="84"/>
      <c r="W31" s="90"/>
      <c r="X31" s="85"/>
      <c r="Y31" s="79"/>
      <c r="Z31" s="85"/>
      <c r="AA31" s="40"/>
      <c r="AB31" s="40"/>
      <c r="AC31" s="86"/>
      <c r="AD31" s="86"/>
      <c r="AE31" s="86"/>
      <c r="AF31" s="86"/>
      <c r="AG31" s="78">
        <v>59.56</v>
      </c>
    </row>
    <row r="32" spans="1:33" ht="15.45" customHeight="1">
      <c r="A32" s="38" t="s">
        <v>86</v>
      </c>
      <c r="B32" s="38"/>
      <c r="C32" s="55"/>
      <c r="D32" s="55"/>
      <c r="E32" s="55"/>
      <c r="F32" s="55"/>
      <c r="G32" s="55"/>
      <c r="H32" s="55"/>
      <c r="I32" s="55"/>
      <c r="J32" s="55"/>
      <c r="K32" s="79"/>
      <c r="L32" s="55"/>
      <c r="M32" s="40"/>
      <c r="N32" s="40"/>
      <c r="O32" s="38"/>
      <c r="P32" s="40"/>
      <c r="Q32" s="40"/>
      <c r="R32" s="40"/>
      <c r="S32" s="84"/>
      <c r="T32" s="89"/>
      <c r="U32" s="84"/>
      <c r="V32" s="84"/>
      <c r="W32" s="90"/>
      <c r="X32" s="85"/>
      <c r="Y32" s="79"/>
      <c r="Z32" s="85"/>
      <c r="AA32" s="40"/>
      <c r="AB32" s="40"/>
      <c r="AC32" s="86"/>
      <c r="AD32" s="86"/>
      <c r="AE32" s="86"/>
      <c r="AF32" s="86"/>
      <c r="AG32" s="86">
        <v>59.56</v>
      </c>
    </row>
    <row r="33" spans="1:33">
      <c r="A33" s="38"/>
      <c r="B33" s="38"/>
      <c r="C33" s="55"/>
      <c r="D33" s="55"/>
      <c r="E33" s="55"/>
      <c r="F33" s="55"/>
      <c r="G33" s="55"/>
      <c r="H33" s="55"/>
      <c r="I33" s="55"/>
      <c r="J33" s="55"/>
      <c r="K33" s="79"/>
      <c r="L33" s="55"/>
      <c r="M33" s="40"/>
      <c r="N33" s="40"/>
      <c r="O33" s="38"/>
      <c r="P33" s="40"/>
      <c r="Q33" s="40"/>
      <c r="R33" s="40"/>
      <c r="S33" s="40"/>
      <c r="T33" s="38"/>
      <c r="U33" s="38"/>
      <c r="V33" s="38"/>
      <c r="W33" s="38"/>
      <c r="X33" s="38"/>
      <c r="Y33" s="38"/>
      <c r="Z33" s="100"/>
      <c r="AA33" s="38"/>
      <c r="AB33" s="38"/>
      <c r="AC33" s="86"/>
      <c r="AD33" s="38"/>
      <c r="AE33" s="38"/>
      <c r="AF33" s="38"/>
      <c r="AG33" s="38"/>
    </row>
    <row r="34" spans="1:33">
      <c r="A34" s="37" t="s">
        <v>64</v>
      </c>
      <c r="B34" s="37"/>
      <c r="C34" s="56">
        <v>0</v>
      </c>
      <c r="D34" s="56">
        <v>17.3</v>
      </c>
      <c r="E34" s="56">
        <v>17.7</v>
      </c>
      <c r="F34" s="56">
        <v>19.37</v>
      </c>
      <c r="G34" s="55">
        <v>16.3</v>
      </c>
      <c r="H34" s="56">
        <v>14.4</v>
      </c>
      <c r="I34" s="56">
        <v>13.9</v>
      </c>
      <c r="J34" s="56">
        <v>14.3</v>
      </c>
      <c r="K34" s="94">
        <v>15.5</v>
      </c>
      <c r="L34" s="94">
        <v>15.9</v>
      </c>
      <c r="M34" s="94">
        <v>15.8</v>
      </c>
      <c r="N34" s="77">
        <v>0</v>
      </c>
      <c r="O34" s="77">
        <v>0</v>
      </c>
      <c r="P34" s="77">
        <v>0</v>
      </c>
      <c r="Q34" s="77">
        <v>0</v>
      </c>
      <c r="R34" s="77">
        <v>44.689893000000005</v>
      </c>
      <c r="S34" s="77">
        <v>5.25</v>
      </c>
      <c r="T34" s="77">
        <v>7.5085494400000004</v>
      </c>
      <c r="U34" s="77">
        <v>12.376592509999998</v>
      </c>
      <c r="V34" s="77">
        <v>17.644398390000003</v>
      </c>
      <c r="W34" s="77">
        <v>19.575729050000003</v>
      </c>
      <c r="X34" s="77">
        <v>17.02</v>
      </c>
      <c r="Y34" s="77">
        <v>16.29</v>
      </c>
      <c r="Z34" s="77">
        <v>16.3</v>
      </c>
      <c r="AA34" s="77">
        <v>12.997258000000002</v>
      </c>
      <c r="AB34" s="77">
        <v>9.6999999999999993</v>
      </c>
      <c r="AC34" s="78">
        <v>4.4900880000000001</v>
      </c>
      <c r="AD34" s="78">
        <v>2.36</v>
      </c>
      <c r="AE34" s="78">
        <f>SUM(AE35:AE37)</f>
        <v>1.6559999999999999</v>
      </c>
      <c r="AF34" s="78">
        <v>0.73</v>
      </c>
      <c r="AG34" s="78">
        <f>SUM(AG35:AG37)</f>
        <v>0</v>
      </c>
    </row>
    <row r="35" spans="1:33" ht="15">
      <c r="A35" s="38"/>
      <c r="B35" s="38" t="s">
        <v>65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2.2000000000000002</v>
      </c>
      <c r="S35" s="84">
        <v>5.25</v>
      </c>
      <c r="T35" s="89">
        <v>7.5085494400000004</v>
      </c>
      <c r="U35" s="84">
        <v>12.376592509999998</v>
      </c>
      <c r="V35" s="84">
        <v>17.644398390000003</v>
      </c>
      <c r="W35" s="90">
        <v>19.575729050000003</v>
      </c>
      <c r="X35" s="85">
        <v>17.02</v>
      </c>
      <c r="Y35" s="84">
        <v>16.29</v>
      </c>
      <c r="Z35" s="84">
        <v>16.3</v>
      </c>
      <c r="AA35" s="85">
        <v>12.997258000000002</v>
      </c>
      <c r="AB35" s="85">
        <v>9.6999999999999993</v>
      </c>
      <c r="AC35" s="86">
        <v>4.4900880000000001</v>
      </c>
      <c r="AD35" s="86">
        <v>2.36</v>
      </c>
      <c r="AE35" s="86">
        <v>1.6559999999999999</v>
      </c>
      <c r="AF35" s="86">
        <v>0.73</v>
      </c>
      <c r="AG35" s="86">
        <v>0</v>
      </c>
    </row>
    <row r="36" spans="1:33">
      <c r="A36" s="44"/>
      <c r="B36" s="45" t="s">
        <v>51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42.489893000000002</v>
      </c>
      <c r="S36" s="55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</row>
    <row r="37" spans="1:33">
      <c r="A37" s="37"/>
      <c r="B37" s="45" t="s">
        <v>52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</row>
    <row r="38" spans="1:33">
      <c r="A38" s="37"/>
      <c r="B38" s="37"/>
      <c r="C38" s="55"/>
      <c r="D38" s="55"/>
      <c r="E38" s="55"/>
      <c r="F38" s="55"/>
      <c r="G38" s="55"/>
      <c r="H38" s="55"/>
      <c r="I38" s="55"/>
      <c r="J38" s="55"/>
      <c r="K38" s="79"/>
      <c r="L38" s="79"/>
      <c r="M38" s="79"/>
      <c r="N38" s="79"/>
      <c r="O38" s="79"/>
      <c r="P38" s="79"/>
      <c r="Q38" s="79"/>
      <c r="R38" s="79"/>
      <c r="S38" s="79"/>
      <c r="T38" s="84"/>
      <c r="U38" s="38"/>
      <c r="V38" s="38"/>
      <c r="W38" s="38"/>
      <c r="X38" s="84"/>
      <c r="Y38" s="84"/>
      <c r="Z38" s="101"/>
      <c r="AA38" s="38"/>
      <c r="AB38" s="38"/>
      <c r="AC38" s="86"/>
      <c r="AD38" s="38"/>
      <c r="AE38" s="38"/>
      <c r="AF38" s="38"/>
      <c r="AG38" s="38"/>
    </row>
    <row r="39" spans="1:33">
      <c r="A39" s="37" t="s">
        <v>66</v>
      </c>
      <c r="B39" s="38"/>
      <c r="C39" s="55"/>
      <c r="D39" s="55"/>
      <c r="E39" s="55"/>
      <c r="F39" s="55">
        <v>1</v>
      </c>
      <c r="G39" s="55">
        <v>0.1</v>
      </c>
      <c r="H39" s="55">
        <v>5.9</v>
      </c>
      <c r="I39" s="55">
        <v>18.600000000000001</v>
      </c>
      <c r="J39" s="55">
        <v>49.4</v>
      </c>
      <c r="K39" s="79">
        <v>50.93</v>
      </c>
      <c r="L39" s="55">
        <v>72.45</v>
      </c>
      <c r="M39" s="55">
        <v>36.5</v>
      </c>
      <c r="N39" s="55">
        <v>45</v>
      </c>
      <c r="O39" s="55">
        <v>0</v>
      </c>
      <c r="P39" s="55">
        <v>0</v>
      </c>
      <c r="Q39" s="40">
        <v>0</v>
      </c>
      <c r="R39" s="55">
        <v>0.1</v>
      </c>
      <c r="S39" s="40">
        <v>6.1289286021999997E-2</v>
      </c>
      <c r="T39" s="84">
        <v>0</v>
      </c>
      <c r="U39" s="84">
        <v>0</v>
      </c>
      <c r="V39" s="84">
        <v>4.8205958200000003</v>
      </c>
      <c r="W39" s="84">
        <v>18.444320662999996</v>
      </c>
      <c r="X39" s="85">
        <v>1.6</v>
      </c>
      <c r="Y39" s="79">
        <v>43.192321939999999</v>
      </c>
      <c r="Z39" s="79">
        <v>81.42</v>
      </c>
      <c r="AA39" s="85">
        <v>169.68800193289999</v>
      </c>
      <c r="AB39" s="85">
        <v>260.20999999999998</v>
      </c>
      <c r="AC39" s="86">
        <v>356.42</v>
      </c>
      <c r="AD39" s="38">
        <v>450.78</v>
      </c>
      <c r="AE39" s="79">
        <v>486.71179576248261</v>
      </c>
      <c r="AF39" s="79">
        <v>574.83000000000004</v>
      </c>
      <c r="AG39" s="79">
        <v>8.1</v>
      </c>
    </row>
    <row r="40" spans="1:33">
      <c r="A40" s="38"/>
      <c r="B40" s="39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38"/>
      <c r="P40" s="55"/>
      <c r="Q40" s="38"/>
      <c r="R40" s="55"/>
      <c r="S40" s="38"/>
      <c r="T40" s="38"/>
      <c r="U40" s="38"/>
      <c r="V40" s="38"/>
      <c r="W40" s="38"/>
      <c r="X40" s="38"/>
      <c r="Y40" s="38"/>
      <c r="Z40" s="100"/>
      <c r="AA40" s="38"/>
      <c r="AB40" s="38"/>
      <c r="AC40" s="86"/>
      <c r="AD40" s="38"/>
      <c r="AE40" s="38"/>
      <c r="AF40" s="38"/>
      <c r="AG40" s="38"/>
    </row>
    <row r="41" spans="1:33">
      <c r="A41" s="37" t="s">
        <v>67</v>
      </c>
      <c r="B41" s="46"/>
      <c r="C41" s="56"/>
      <c r="D41" s="56"/>
      <c r="E41" s="56"/>
      <c r="F41" s="56"/>
      <c r="G41" s="56"/>
      <c r="H41" s="56"/>
      <c r="I41" s="56"/>
      <c r="J41" s="56"/>
      <c r="K41" s="79"/>
      <c r="L41" s="55"/>
      <c r="M41" s="38"/>
      <c r="N41" s="38"/>
      <c r="O41" s="38"/>
      <c r="P41" s="55"/>
      <c r="Q41" s="38"/>
      <c r="R41" s="55"/>
      <c r="S41" s="38"/>
      <c r="T41" s="40"/>
      <c r="U41" s="38"/>
      <c r="V41" s="38"/>
      <c r="W41" s="38"/>
      <c r="X41" s="38"/>
      <c r="Y41" s="38"/>
      <c r="Z41" s="38"/>
      <c r="AA41" s="38"/>
      <c r="AB41" s="38"/>
      <c r="AC41" s="86"/>
      <c r="AD41" s="38"/>
      <c r="AE41" s="38"/>
      <c r="AF41" s="38"/>
      <c r="AG41" s="38"/>
    </row>
    <row r="42" spans="1:33">
      <c r="A42" s="37" t="s">
        <v>68</v>
      </c>
      <c r="B42" s="37"/>
      <c r="C42" s="56"/>
      <c r="D42" s="56"/>
      <c r="E42" s="56">
        <v>100</v>
      </c>
      <c r="F42" s="56">
        <v>100</v>
      </c>
      <c r="G42" s="56">
        <v>100</v>
      </c>
      <c r="H42" s="56">
        <v>100</v>
      </c>
      <c r="I42" s="56">
        <v>100</v>
      </c>
      <c r="J42" s="56">
        <v>100</v>
      </c>
      <c r="K42" s="56">
        <v>100</v>
      </c>
      <c r="L42" s="56">
        <v>100</v>
      </c>
      <c r="M42" s="56">
        <v>100</v>
      </c>
      <c r="N42" s="56">
        <v>100</v>
      </c>
      <c r="O42" s="56">
        <v>100</v>
      </c>
      <c r="P42" s="56">
        <v>100</v>
      </c>
      <c r="Q42" s="56">
        <v>100</v>
      </c>
      <c r="R42" s="56">
        <v>100</v>
      </c>
      <c r="S42" s="56">
        <v>100</v>
      </c>
      <c r="T42" s="56">
        <v>100</v>
      </c>
      <c r="U42" s="56">
        <v>100</v>
      </c>
      <c r="V42" s="56">
        <v>100</v>
      </c>
      <c r="W42" s="56">
        <v>100</v>
      </c>
      <c r="X42" s="56">
        <v>100</v>
      </c>
      <c r="Y42" s="56">
        <v>100</v>
      </c>
      <c r="Z42" s="56">
        <v>100</v>
      </c>
      <c r="AA42" s="56">
        <v>100</v>
      </c>
      <c r="AB42" s="56">
        <v>100</v>
      </c>
      <c r="AC42" s="78">
        <v>100</v>
      </c>
      <c r="AD42" s="78">
        <v>99.991521520479694</v>
      </c>
      <c r="AE42" s="78">
        <v>98.261409935722995</v>
      </c>
      <c r="AF42" s="78">
        <v>96.658981764537202</v>
      </c>
      <c r="AG42" s="78">
        <v>96.658981764537202</v>
      </c>
    </row>
    <row r="43" spans="1:33">
      <c r="A43" s="38"/>
      <c r="B43" s="38"/>
      <c r="C43" s="55"/>
      <c r="D43" s="55"/>
      <c r="E43" s="55"/>
      <c r="F43" s="55"/>
      <c r="G43" s="55"/>
      <c r="H43" s="55"/>
      <c r="I43" s="56"/>
      <c r="J43" s="56"/>
      <c r="K43" s="79"/>
      <c r="L43" s="55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56"/>
      <c r="AA43" s="77"/>
      <c r="AB43" s="77"/>
      <c r="AC43" s="78"/>
      <c r="AD43" s="38"/>
      <c r="AE43" s="38"/>
      <c r="AF43" s="38"/>
      <c r="AG43" s="38"/>
    </row>
    <row r="44" spans="1:33">
      <c r="A44" s="37" t="s">
        <v>69</v>
      </c>
      <c r="B44" s="37"/>
      <c r="C44" s="56"/>
      <c r="D44" s="56"/>
      <c r="E44" s="56">
        <v>100</v>
      </c>
      <c r="F44" s="56">
        <v>100</v>
      </c>
      <c r="G44" s="56">
        <v>100</v>
      </c>
      <c r="H44" s="56">
        <v>100</v>
      </c>
      <c r="I44" s="56">
        <v>100</v>
      </c>
      <c r="J44" s="56">
        <v>100</v>
      </c>
      <c r="K44" s="56">
        <v>100</v>
      </c>
      <c r="L44" s="56">
        <v>100</v>
      </c>
      <c r="M44" s="56">
        <v>100</v>
      </c>
      <c r="N44" s="56">
        <v>100</v>
      </c>
      <c r="O44" s="56">
        <v>100</v>
      </c>
      <c r="P44" s="56">
        <v>100</v>
      </c>
      <c r="Q44" s="56">
        <v>100</v>
      </c>
      <c r="R44" s="56">
        <v>100</v>
      </c>
      <c r="S44" s="56">
        <v>100</v>
      </c>
      <c r="T44" s="56">
        <v>100</v>
      </c>
      <c r="U44" s="56">
        <v>100</v>
      </c>
      <c r="V44" s="56">
        <v>100</v>
      </c>
      <c r="W44" s="56">
        <v>100</v>
      </c>
      <c r="X44" s="56">
        <v>100</v>
      </c>
      <c r="Y44" s="56">
        <v>100</v>
      </c>
      <c r="Z44" s="56">
        <v>100</v>
      </c>
      <c r="AA44" s="56">
        <v>100</v>
      </c>
      <c r="AB44" s="56">
        <v>100</v>
      </c>
      <c r="AC44" s="78">
        <v>100.00000000000001</v>
      </c>
      <c r="AD44" s="78">
        <v>99.991521520479679</v>
      </c>
      <c r="AE44" s="78">
        <v>98.261409935722952</v>
      </c>
      <c r="AF44" s="78">
        <v>96.658981764537202</v>
      </c>
      <c r="AG44" s="78">
        <v>96.658981764537202</v>
      </c>
    </row>
    <row r="45" spans="1:33">
      <c r="A45" s="37" t="s">
        <v>48</v>
      </c>
      <c r="B45" s="47"/>
      <c r="C45" s="56"/>
      <c r="D45" s="56"/>
      <c r="E45" s="56">
        <v>16.852068696330992</v>
      </c>
      <c r="F45" s="56">
        <v>15.685990381915833</v>
      </c>
      <c r="G45" s="56">
        <v>13.404456680719262</v>
      </c>
      <c r="H45" s="56">
        <v>13.928052636076222</v>
      </c>
      <c r="I45" s="56">
        <v>14.821668909825034</v>
      </c>
      <c r="J45" s="56">
        <v>13.562616190637147</v>
      </c>
      <c r="K45" s="56">
        <v>16.187665061363994</v>
      </c>
      <c r="L45" s="56">
        <v>15.885436450657146</v>
      </c>
      <c r="M45" s="56">
        <v>16.665419441742127</v>
      </c>
      <c r="N45" s="56">
        <v>15.831756346627627</v>
      </c>
      <c r="O45" s="56">
        <v>14.112929731150992</v>
      </c>
      <c r="P45" s="56">
        <v>21.273331797083323</v>
      </c>
      <c r="Q45" s="56">
        <v>42.684099470717705</v>
      </c>
      <c r="R45" s="56">
        <v>28.88359049808286</v>
      </c>
      <c r="S45" s="56">
        <v>83.618891031211035</v>
      </c>
      <c r="T45" s="56">
        <v>87.452174337828254</v>
      </c>
      <c r="U45" s="56">
        <v>89.975916448480262</v>
      </c>
      <c r="V45" s="56">
        <v>91.535126492169923</v>
      </c>
      <c r="W45" s="56">
        <v>91.520239239150044</v>
      </c>
      <c r="X45" s="56">
        <v>91.487789760282723</v>
      </c>
      <c r="Y45" s="56">
        <v>94.614037948657867</v>
      </c>
      <c r="Z45" s="56">
        <v>89.651699555465171</v>
      </c>
      <c r="AA45" s="56">
        <v>90.29044471838678</v>
      </c>
      <c r="AB45" s="56">
        <v>90.229540146097236</v>
      </c>
      <c r="AC45" s="78">
        <v>87.014590603827884</v>
      </c>
      <c r="AD45" s="78">
        <v>88.373275809153</v>
      </c>
      <c r="AE45" s="78">
        <v>88.427669084675458</v>
      </c>
      <c r="AF45" s="78">
        <v>86.337979978351939</v>
      </c>
      <c r="AG45" s="78">
        <v>86.337979978351939</v>
      </c>
    </row>
    <row r="46" spans="1:33">
      <c r="A46" s="38" t="s">
        <v>49</v>
      </c>
      <c r="B46" s="38" t="s">
        <v>50</v>
      </c>
      <c r="C46" s="55"/>
      <c r="D46" s="55"/>
      <c r="E46" s="55">
        <v>1.1514441842310696</v>
      </c>
      <c r="F46" s="55">
        <v>0.97811025476149527</v>
      </c>
      <c r="G46" s="55">
        <v>0.91198485760991144</v>
      </c>
      <c r="H46" s="55">
        <v>0.88011620951892677</v>
      </c>
      <c r="I46" s="55">
        <v>0.8243606998654105</v>
      </c>
      <c r="J46" s="55">
        <v>0.79432144667906035</v>
      </c>
      <c r="K46" s="55">
        <v>0.67578064315675002</v>
      </c>
      <c r="L46" s="55">
        <v>0.60776418749525185</v>
      </c>
      <c r="M46" s="55">
        <v>0.53131781785527199</v>
      </c>
      <c r="N46" s="55">
        <v>0.48559288749241253</v>
      </c>
      <c r="O46" s="55">
        <v>0.41411950305659634</v>
      </c>
      <c r="P46" s="55">
        <v>0.31109062777759489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</row>
    <row r="47" spans="1:33">
      <c r="A47" s="38"/>
      <c r="B47" s="38" t="s">
        <v>70</v>
      </c>
      <c r="C47" s="55">
        <v>4.5793871866295266</v>
      </c>
      <c r="D47" s="55">
        <v>4.768675489445477</v>
      </c>
      <c r="E47" s="55">
        <v>5.1131928181108508</v>
      </c>
      <c r="F47" s="55">
        <v>4.8814946973744995</v>
      </c>
      <c r="G47" s="55">
        <v>4.1641572743697841</v>
      </c>
      <c r="H47" s="55">
        <v>3.5460992907801412</v>
      </c>
      <c r="I47" s="55">
        <v>3.4572678331090172</v>
      </c>
      <c r="J47" s="55">
        <v>4.1997633936116276</v>
      </c>
      <c r="K47" s="55">
        <v>4.4508311325151473</v>
      </c>
      <c r="L47" s="55">
        <v>3.9352731140317556</v>
      </c>
      <c r="M47" s="55">
        <v>3.9137918132155955</v>
      </c>
      <c r="N47" s="55">
        <v>4.2060913343092787</v>
      </c>
      <c r="O47" s="55">
        <v>4.2858081903635057</v>
      </c>
      <c r="P47" s="55">
        <v>1.6948129615608303</v>
      </c>
      <c r="Q47" s="55">
        <v>2.5748413247718589</v>
      </c>
      <c r="R47" s="55">
        <v>3.3218329002689604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</row>
    <row r="48" spans="1:33">
      <c r="A48" s="38"/>
      <c r="B48" s="38" t="s">
        <v>52</v>
      </c>
      <c r="C48" s="55">
        <v>2.0389972144846795</v>
      </c>
      <c r="D48" s="55">
        <v>2.0015312260745923</v>
      </c>
      <c r="E48" s="55">
        <v>3.532396565183451</v>
      </c>
      <c r="F48" s="55">
        <v>3.2784806687376045</v>
      </c>
      <c r="G48" s="55">
        <v>3.0800998021164929</v>
      </c>
      <c r="H48" s="55">
        <v>3.0334102366914464</v>
      </c>
      <c r="I48" s="55">
        <v>2.9946164199192458</v>
      </c>
      <c r="J48" s="55">
        <v>3.0167314517491972</v>
      </c>
      <c r="K48" s="55">
        <v>2.7963336958210352</v>
      </c>
      <c r="L48" s="55">
        <v>2.7349388437286333</v>
      </c>
      <c r="M48" s="55">
        <v>2.8885729252413381</v>
      </c>
      <c r="N48" s="55">
        <v>2.827864462455814</v>
      </c>
      <c r="O48" s="55">
        <v>2.6096102018010914</v>
      </c>
      <c r="P48" s="55">
        <v>1.8303321591993944</v>
      </c>
      <c r="Q48" s="55">
        <v>2.7954457809818747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</row>
    <row r="49" spans="1:33">
      <c r="A49" s="38"/>
      <c r="B49" s="38" t="s">
        <v>53</v>
      </c>
      <c r="C49" s="55">
        <v>6.2618384401114211</v>
      </c>
      <c r="D49" s="55">
        <v>6.146778956578804</v>
      </c>
      <c r="E49" s="55">
        <v>5.4839968774395009</v>
      </c>
      <c r="F49" s="55">
        <v>5.0897959553329661</v>
      </c>
      <c r="G49" s="55">
        <v>4.9728985631936684</v>
      </c>
      <c r="H49" s="55">
        <v>4.9218149192514735</v>
      </c>
      <c r="I49" s="55">
        <v>4.8452220726783306</v>
      </c>
      <c r="J49" s="55">
        <v>4.8673314179482841</v>
      </c>
      <c r="K49" s="55">
        <v>4.474133913313656</v>
      </c>
      <c r="L49" s="55">
        <v>4.3759021499658139</v>
      </c>
      <c r="M49" s="55">
        <v>5.1560278380603162</v>
      </c>
      <c r="N49" s="55">
        <v>5.0630199592958895</v>
      </c>
      <c r="O49" s="55">
        <v>3.9177019654243086</v>
      </c>
      <c r="P49" s="55">
        <v>3.2212968144758651</v>
      </c>
      <c r="Q49" s="55">
        <v>4.9110593560707478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</row>
    <row r="50" spans="1:33">
      <c r="A50" s="38"/>
      <c r="B50" s="38" t="s">
        <v>54</v>
      </c>
      <c r="C50" s="55">
        <v>1.1922005571030641</v>
      </c>
      <c r="D50" s="55">
        <v>1.2140435305698347</v>
      </c>
      <c r="E50" s="55">
        <v>1.0831381733021077</v>
      </c>
      <c r="F50" s="55">
        <v>1.0052799840604256</v>
      </c>
      <c r="G50" s="55">
        <v>0</v>
      </c>
      <c r="H50" s="55">
        <v>1.0595573784499701</v>
      </c>
      <c r="I50" s="55">
        <v>2.1281965006729471</v>
      </c>
      <c r="J50" s="55">
        <v>0</v>
      </c>
      <c r="K50" s="55">
        <v>3.1924809693956813</v>
      </c>
      <c r="L50" s="55">
        <v>3.2743295601306697</v>
      </c>
      <c r="M50" s="55">
        <v>3.4198907430966106</v>
      </c>
      <c r="N50" s="55">
        <v>3.2491877030742309</v>
      </c>
      <c r="O50" s="55">
        <v>2.8856898705054888</v>
      </c>
      <c r="P50" s="55">
        <v>5.0367054021134416</v>
      </c>
      <c r="Q50" s="55">
        <v>7.5502296138748397</v>
      </c>
      <c r="R50" s="55">
        <v>10.045445150098322</v>
      </c>
      <c r="S50" s="55">
        <v>12.746552147220042</v>
      </c>
      <c r="T50" s="55">
        <v>7.6497558702978949</v>
      </c>
      <c r="U50" s="55">
        <v>5.2141158108560965</v>
      </c>
      <c r="V50" s="55">
        <v>3.9164521872941513</v>
      </c>
      <c r="W50" s="55">
        <v>3.4477809579047647</v>
      </c>
      <c r="X50" s="55">
        <v>3.3253262575901394</v>
      </c>
      <c r="Y50" s="55">
        <v>3.2893592340884714</v>
      </c>
      <c r="Z50" s="55">
        <v>3.0675164791328942</v>
      </c>
      <c r="AA50" s="55">
        <v>2.95461231375227</v>
      </c>
      <c r="AB50" s="55">
        <v>2.8624483978369581</v>
      </c>
      <c r="AC50" s="86">
        <v>2.7589443447366429</v>
      </c>
      <c r="AD50" s="86">
        <v>7.1273862450565151</v>
      </c>
      <c r="AE50" s="86">
        <v>6.1347533660226938</v>
      </c>
      <c r="AF50" s="86">
        <v>6.8458738809128645</v>
      </c>
      <c r="AG50" s="86">
        <v>28.11</v>
      </c>
    </row>
    <row r="51" spans="1:33">
      <c r="A51" s="38"/>
      <c r="B51" s="38" t="s">
        <v>55</v>
      </c>
      <c r="C51" s="55">
        <v>0</v>
      </c>
      <c r="D51" s="55">
        <v>0</v>
      </c>
      <c r="E51" s="55">
        <v>0.48790007806401253</v>
      </c>
      <c r="F51" s="55">
        <v>0.45282882164884036</v>
      </c>
      <c r="G51" s="55">
        <v>0.27531618342940722</v>
      </c>
      <c r="H51" s="55">
        <v>0.28197897974878233</v>
      </c>
      <c r="I51" s="55">
        <v>0.27759084791386263</v>
      </c>
      <c r="J51" s="55">
        <v>0.2788575291532871</v>
      </c>
      <c r="K51" s="55">
        <v>0.25633058878359483</v>
      </c>
      <c r="L51" s="55">
        <v>6.1776061776061786</v>
      </c>
      <c r="M51" s="55">
        <v>6.3097514340344159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86">
        <v>0</v>
      </c>
      <c r="AD51" s="86">
        <v>0</v>
      </c>
      <c r="AE51" s="86">
        <v>0</v>
      </c>
      <c r="AF51" s="86">
        <v>0</v>
      </c>
      <c r="AG51" s="86">
        <v>0</v>
      </c>
    </row>
    <row r="52" spans="1:33">
      <c r="A52" s="38"/>
      <c r="B52" s="38" t="s">
        <v>56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0.20507562163547804</v>
      </c>
      <c r="I52" s="55">
        <v>0.294414535666218</v>
      </c>
      <c r="J52" s="55">
        <v>0.40561095149569032</v>
      </c>
      <c r="K52" s="55">
        <v>0.34177411837812649</v>
      </c>
      <c r="L52" s="55">
        <v>0.71412292030692093</v>
      </c>
      <c r="M52" s="55">
        <v>0.50886776921349997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</row>
    <row r="53" spans="1:33">
      <c r="A53" s="38"/>
      <c r="B53" s="37" t="s">
        <v>57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>
        <v>70.87233888399102</v>
      </c>
      <c r="T53" s="56">
        <v>79.802418467530373</v>
      </c>
      <c r="U53" s="56">
        <v>84.761800637624162</v>
      </c>
      <c r="V53" s="56">
        <v>87.618674304875782</v>
      </c>
      <c r="W53" s="56">
        <v>88.072458281245275</v>
      </c>
      <c r="X53" s="56">
        <v>88.162463502692574</v>
      </c>
      <c r="Y53" s="56">
        <v>91.324678714569401</v>
      </c>
      <c r="Z53" s="56">
        <v>86.58418307633228</v>
      </c>
      <c r="AA53" s="56">
        <v>87.335832404634488</v>
      </c>
      <c r="AB53" s="56">
        <v>87.367091748260279</v>
      </c>
      <c r="AC53" s="56">
        <v>84.255646259091222</v>
      </c>
      <c r="AD53" s="56">
        <v>81.245889564096487</v>
      </c>
      <c r="AE53" s="56">
        <v>82.292915718652765</v>
      </c>
      <c r="AF53" s="56">
        <v>79.492106097439077</v>
      </c>
      <c r="AG53" s="56">
        <v>79.492106097439077</v>
      </c>
    </row>
    <row r="54" spans="1:33">
      <c r="A54" s="38"/>
      <c r="B54" s="36" t="s">
        <v>58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9.1790938319561963</v>
      </c>
      <c r="Q54" s="55">
        <v>24.85252339501838</v>
      </c>
      <c r="R54" s="55">
        <v>15.516312447715583</v>
      </c>
      <c r="S54" s="55">
        <v>70.265986696004816</v>
      </c>
      <c r="T54" s="55">
        <v>78.83037974616866</v>
      </c>
      <c r="U54" s="55">
        <v>83.806189870026742</v>
      </c>
      <c r="V54" s="55">
        <v>86.158573349879077</v>
      </c>
      <c r="W54" s="55">
        <v>86.724518237046325</v>
      </c>
      <c r="X54" s="55">
        <v>86.758658106524294</v>
      </c>
      <c r="Y54" s="55">
        <v>89.991063588209514</v>
      </c>
      <c r="Z54" s="55">
        <v>85.325596480657438</v>
      </c>
      <c r="AA54" s="55">
        <v>86.072282530127396</v>
      </c>
      <c r="AB54" s="55">
        <v>86.103541676196613</v>
      </c>
      <c r="AC54" s="86">
        <v>83.037134213952839</v>
      </c>
      <c r="AD54" s="86">
        <v>80.07085295381404</v>
      </c>
      <c r="AE54" s="86">
        <v>81.102736261512135</v>
      </c>
      <c r="AF54" s="86">
        <v>78.353958330637184</v>
      </c>
      <c r="AG54" s="86">
        <v>0</v>
      </c>
    </row>
    <row r="55" spans="1:33">
      <c r="A55" s="38"/>
      <c r="B55" s="36" t="s">
        <v>10</v>
      </c>
      <c r="C55" s="55"/>
      <c r="D55" s="55"/>
      <c r="E55" s="55"/>
      <c r="F55" s="55"/>
      <c r="G55" s="55"/>
      <c r="H55" s="55"/>
      <c r="I55" s="55"/>
      <c r="J55" s="55"/>
      <c r="K55" s="79"/>
      <c r="L55" s="55"/>
      <c r="M55" s="40"/>
      <c r="N55" s="40"/>
      <c r="O55" s="40"/>
      <c r="P55" s="79">
        <v>0</v>
      </c>
      <c r="Q55" s="79">
        <v>0</v>
      </c>
      <c r="R55" s="79">
        <v>0</v>
      </c>
      <c r="S55" s="55">
        <v>0.6063521879861965</v>
      </c>
      <c r="T55" s="55">
        <v>0.97203872136170044</v>
      </c>
      <c r="U55" s="55">
        <v>0.95561076759742758</v>
      </c>
      <c r="V55" s="55">
        <v>1.4601009549967041</v>
      </c>
      <c r="W55" s="55">
        <v>1.3479400441989606</v>
      </c>
      <c r="X55" s="55">
        <v>1.4038053961682921</v>
      </c>
      <c r="Y55" s="55">
        <v>1.3336151263598777</v>
      </c>
      <c r="Z55" s="55">
        <v>1.2585865956748412</v>
      </c>
      <c r="AA55" s="55">
        <v>1.2635498745071048</v>
      </c>
      <c r="AB55" s="55">
        <v>1.2635500720636652</v>
      </c>
      <c r="AC55" s="86">
        <v>1.2185120451383755</v>
      </c>
      <c r="AD55" s="86">
        <v>1.1750366102824472</v>
      </c>
      <c r="AE55" s="86">
        <v>1.1901794571406414</v>
      </c>
      <c r="AF55" s="86">
        <v>1.1381477668018907</v>
      </c>
      <c r="AG55" s="86">
        <v>5.0599999999999996</v>
      </c>
    </row>
    <row r="56" spans="1:33">
      <c r="A56" s="38"/>
      <c r="B56" s="38"/>
      <c r="C56" s="55"/>
      <c r="D56" s="55"/>
      <c r="E56" s="55"/>
      <c r="F56" s="55"/>
      <c r="G56" s="55"/>
      <c r="H56" s="55"/>
      <c r="I56" s="55"/>
      <c r="J56" s="55"/>
      <c r="K56" s="79"/>
      <c r="L56" s="55"/>
      <c r="M56" s="40"/>
      <c r="N56" s="40"/>
      <c r="O56" s="40"/>
      <c r="P56" s="79"/>
      <c r="Q56" s="79"/>
      <c r="R56" s="79"/>
      <c r="S56" s="79"/>
      <c r="T56" s="84"/>
      <c r="U56" s="84"/>
      <c r="V56" s="84"/>
      <c r="W56" s="84"/>
      <c r="X56" s="38"/>
      <c r="Y56" s="38"/>
      <c r="Z56" s="38"/>
      <c r="AA56" s="38"/>
      <c r="AB56" s="38"/>
      <c r="AC56" s="86"/>
      <c r="AD56" s="38"/>
      <c r="AE56" s="38"/>
      <c r="AF56" s="38"/>
      <c r="AG56" s="38"/>
    </row>
    <row r="57" spans="1:33">
      <c r="A57" s="37" t="s">
        <v>71</v>
      </c>
      <c r="B57" s="37"/>
      <c r="C57" s="56">
        <v>75.064066852367688</v>
      </c>
      <c r="D57" s="56">
        <v>82.675270698895332</v>
      </c>
      <c r="E57" s="56"/>
      <c r="F57" s="56"/>
      <c r="G57" s="56">
        <v>85.193151509937209</v>
      </c>
      <c r="H57" s="56">
        <v>84.841493634110904</v>
      </c>
      <c r="I57" s="56">
        <v>84.009084791386272</v>
      </c>
      <c r="J57" s="56">
        <v>85.229001183031954</v>
      </c>
      <c r="K57" s="56">
        <v>82.608357930713055</v>
      </c>
      <c r="L57" s="56">
        <v>82.906632226696047</v>
      </c>
      <c r="M57" s="56">
        <v>82.152211329791214</v>
      </c>
      <c r="N57" s="56">
        <v>84.168243653372372</v>
      </c>
      <c r="O57" s="56">
        <v>85.887070268849016</v>
      </c>
      <c r="P57" s="56">
        <v>78.726668202916684</v>
      </c>
      <c r="Q57" s="56">
        <v>57.315900529282295</v>
      </c>
      <c r="R57" s="56">
        <v>65.938441002548473</v>
      </c>
      <c r="S57" s="56">
        <v>15.582433755477924</v>
      </c>
      <c r="T57" s="56">
        <v>11.844122917210811</v>
      </c>
      <c r="U57" s="56">
        <v>9.1842353782177302</v>
      </c>
      <c r="V57" s="56">
        <v>7.5004529071199784</v>
      </c>
      <c r="W57" s="56">
        <v>7.4919693188768965</v>
      </c>
      <c r="X57" s="56">
        <v>7.6649489686965628</v>
      </c>
      <c r="Y57" s="56">
        <v>9.9696553956282816</v>
      </c>
      <c r="Z57" s="56">
        <v>9.5828168061206505</v>
      </c>
      <c r="AA57" s="56">
        <v>9.0967405832377786</v>
      </c>
      <c r="AB57" s="56">
        <v>8.3689386362230422</v>
      </c>
      <c r="AC57" s="78">
        <v>12.781249834910019</v>
      </c>
      <c r="AD57" s="78">
        <v>11.514772338182413</v>
      </c>
      <c r="AE57" s="78">
        <v>9.7302674779032294</v>
      </c>
      <c r="AF57" s="78">
        <v>10.29</v>
      </c>
      <c r="AG57" s="78">
        <f>SUM(AG58:AG62)</f>
        <v>56.14</v>
      </c>
    </row>
    <row r="58" spans="1:33">
      <c r="A58" s="44" t="s">
        <v>60</v>
      </c>
      <c r="B58" s="38" t="s">
        <v>61</v>
      </c>
      <c r="C58" s="55">
        <v>43.264623955431759</v>
      </c>
      <c r="D58" s="55">
        <v>48.900798425024604</v>
      </c>
      <c r="E58" s="55"/>
      <c r="F58" s="55"/>
      <c r="G58" s="55">
        <v>44.282887378473724</v>
      </c>
      <c r="H58" s="55">
        <v>41.544903016320596</v>
      </c>
      <c r="I58" s="55">
        <v>40.780619111709285</v>
      </c>
      <c r="J58" s="55">
        <v>41.870880513773869</v>
      </c>
      <c r="K58" s="55">
        <v>41.043964579773188</v>
      </c>
      <c r="L58" s="55">
        <v>41.062067917647951</v>
      </c>
      <c r="M58" s="55">
        <v>37.948065554142033</v>
      </c>
      <c r="N58" s="55">
        <v>36.819366586924687</v>
      </c>
      <c r="O58" s="55">
        <v>34.733451653191352</v>
      </c>
      <c r="P58" s="55">
        <v>28.134224358341285</v>
      </c>
      <c r="Q58" s="55">
        <v>3.2627567473809531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85">
        <v>0</v>
      </c>
      <c r="AB58" s="85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</row>
    <row r="59" spans="1:33">
      <c r="A59" s="38"/>
      <c r="B59" s="38" t="s">
        <v>63</v>
      </c>
      <c r="C59" s="55">
        <v>2.8300835654596099</v>
      </c>
      <c r="D59" s="55">
        <v>2.7452696051624192</v>
      </c>
      <c r="E59" s="55"/>
      <c r="F59" s="55"/>
      <c r="G59" s="55">
        <v>1.9186096532736816</v>
      </c>
      <c r="H59" s="55">
        <v>1.8798598649918821</v>
      </c>
      <c r="I59" s="55">
        <v>1.8253701211305515</v>
      </c>
      <c r="J59" s="55">
        <v>2.1632584079770152</v>
      </c>
      <c r="K59" s="55">
        <v>2.237066956656828</v>
      </c>
      <c r="L59" s="55">
        <v>2.34748917420041</v>
      </c>
      <c r="M59" s="55">
        <v>2.3722218064805807</v>
      </c>
      <c r="N59" s="55">
        <v>2.3708358624629553</v>
      </c>
      <c r="O59" s="55">
        <v>2.4584237165582068</v>
      </c>
      <c r="P59" s="55">
        <v>2.1650151979019214</v>
      </c>
      <c r="Q59" s="55">
        <v>4.0668684102838712</v>
      </c>
      <c r="R59" s="55">
        <v>7.2299397620084793</v>
      </c>
      <c r="S59" s="55">
        <v>10.055986681991333</v>
      </c>
      <c r="T59" s="55">
        <v>6.2161460023183759</v>
      </c>
      <c r="U59" s="55">
        <v>4.3744244888545607</v>
      </c>
      <c r="V59" s="55">
        <v>3.3318401006231277</v>
      </c>
      <c r="W59" s="55">
        <v>2.8449352438519275</v>
      </c>
      <c r="X59" s="55">
        <v>2.8275229256155674</v>
      </c>
      <c r="Y59" s="55">
        <v>2.7146195021399628</v>
      </c>
      <c r="Z59" s="55">
        <v>2.5916923191165067</v>
      </c>
      <c r="AA59" s="85">
        <v>2.4506987562668803</v>
      </c>
      <c r="AB59" s="85">
        <v>2.2794839771056159</v>
      </c>
      <c r="AC59" s="86">
        <v>2.1530119623756896</v>
      </c>
      <c r="AD59" s="86">
        <v>1.67</v>
      </c>
      <c r="AE59" s="86">
        <v>1.9165162690490352E-2</v>
      </c>
      <c r="AF59" s="86">
        <v>1.73</v>
      </c>
      <c r="AG59" s="86">
        <v>6.4</v>
      </c>
    </row>
    <row r="60" spans="1:33">
      <c r="A60" s="38"/>
      <c r="B60" s="38" t="s">
        <v>14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>
        <v>1.6014368031130735</v>
      </c>
      <c r="N60" s="55">
        <v>2.3708358624629553</v>
      </c>
      <c r="O60" s="55">
        <v>3.654768947610596</v>
      </c>
      <c r="P60" s="55">
        <v>5.7482086227518634</v>
      </c>
      <c r="Q60" s="55">
        <v>14.27698152479779</v>
      </c>
      <c r="R60" s="55">
        <v>1.4714781246395463</v>
      </c>
      <c r="S60" s="55">
        <v>3.8913488222256412</v>
      </c>
      <c r="T60" s="55">
        <v>4.4982273056966218</v>
      </c>
      <c r="U60" s="55">
        <v>3.9219231315419592</v>
      </c>
      <c r="V60" s="55">
        <v>3.1857564926486082</v>
      </c>
      <c r="W60" s="55">
        <v>3.3959585298197008</v>
      </c>
      <c r="X60" s="55">
        <v>3.2192941478795554</v>
      </c>
      <c r="Y60" s="55">
        <v>5.1464809884072142</v>
      </c>
      <c r="Z60" s="55">
        <v>4.8309061911895359</v>
      </c>
      <c r="AA60" s="85">
        <v>4.34643424778778</v>
      </c>
      <c r="AB60" s="85">
        <v>3.7626033140422011</v>
      </c>
      <c r="AC60" s="86">
        <v>8.4742648546484372</v>
      </c>
      <c r="AD60" s="86">
        <v>7.9620668398054315</v>
      </c>
      <c r="AE60" s="86">
        <v>7.8827641823861399</v>
      </c>
      <c r="AF60" s="86">
        <v>6.88</v>
      </c>
      <c r="AG60" s="86">
        <v>43.95</v>
      </c>
    </row>
    <row r="61" spans="1:33">
      <c r="A61" s="38"/>
      <c r="B61" s="38" t="s">
        <v>13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>
        <v>39.953603232807005</v>
      </c>
      <c r="N61" s="55">
        <v>42.378691041525322</v>
      </c>
      <c r="O61" s="55">
        <v>44.836652862683238</v>
      </c>
      <c r="P61" s="55">
        <v>42.511329843851165</v>
      </c>
      <c r="Q61" s="55">
        <v>35.153572697588331</v>
      </c>
      <c r="R61" s="55">
        <v>56.275348436017921</v>
      </c>
      <c r="S61" s="55">
        <v>0</v>
      </c>
      <c r="T61" s="55">
        <v>9.6894301047557932E-3</v>
      </c>
      <c r="U61" s="55">
        <v>6.2786751020160398E-3</v>
      </c>
      <c r="V61" s="55">
        <v>4.4648509523245597E-3</v>
      </c>
      <c r="W61" s="55">
        <v>0</v>
      </c>
      <c r="X61" s="55">
        <v>3.4570076087191122E-3</v>
      </c>
      <c r="Y61" s="55">
        <v>2.6562322988560364E-3</v>
      </c>
      <c r="Z61" s="55">
        <v>2.5118620340788718E-3</v>
      </c>
      <c r="AA61" s="85">
        <v>0</v>
      </c>
      <c r="AB61" s="85">
        <v>1.4144861132450789E-3</v>
      </c>
      <c r="AC61" s="86">
        <v>9.7303540843947356E-4</v>
      </c>
      <c r="AD61" s="86">
        <v>4.5468944319601568E-4</v>
      </c>
      <c r="AE61" s="86">
        <v>4.5468944319601568E-4</v>
      </c>
      <c r="AF61" s="86">
        <v>0</v>
      </c>
      <c r="AG61" s="86">
        <v>0</v>
      </c>
    </row>
    <row r="62" spans="1:33">
      <c r="A62" s="38"/>
      <c r="B62" s="38" t="s">
        <v>15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>
        <v>0.27688393324852206</v>
      </c>
      <c r="N62" s="55">
        <v>0.22851429999642942</v>
      </c>
      <c r="O62" s="55">
        <v>0.20377308880562675</v>
      </c>
      <c r="P62" s="55">
        <v>0.16789018007044806</v>
      </c>
      <c r="Q62" s="55">
        <v>0.55572114923133653</v>
      </c>
      <c r="R62" s="55">
        <v>0.9616746798825383</v>
      </c>
      <c r="S62" s="55">
        <v>1.635098251260948</v>
      </c>
      <c r="T62" s="55">
        <v>1.1200601790910554</v>
      </c>
      <c r="U62" s="55">
        <v>0.88160908271919491</v>
      </c>
      <c r="V62" s="55">
        <v>0.97839146289591794</v>
      </c>
      <c r="W62" s="55">
        <v>1.251075545205268</v>
      </c>
      <c r="X62" s="55">
        <v>1.6146748875927208</v>
      </c>
      <c r="Y62" s="55">
        <v>2.1058986727822484</v>
      </c>
      <c r="Z62" s="55">
        <v>2.1577064337805276</v>
      </c>
      <c r="AA62" s="85">
        <v>2.2996075791831188</v>
      </c>
      <c r="AB62" s="85">
        <v>2.3254368589619796</v>
      </c>
      <c r="AC62" s="86">
        <v>2.1529999824774539</v>
      </c>
      <c r="AD62" s="86">
        <v>1.8822508089337855</v>
      </c>
      <c r="AE62" s="86">
        <v>1.8278834433834035</v>
      </c>
      <c r="AF62" s="86">
        <v>1.68</v>
      </c>
      <c r="AG62" s="86">
        <v>5.79</v>
      </c>
    </row>
    <row r="63" spans="1:33">
      <c r="A63" s="38"/>
      <c r="B63" s="38"/>
      <c r="C63" s="55"/>
      <c r="D63" s="55"/>
      <c r="E63" s="55"/>
      <c r="F63" s="55"/>
      <c r="G63" s="55"/>
      <c r="H63" s="55"/>
      <c r="I63" s="56"/>
      <c r="J63" s="56"/>
      <c r="K63" s="79"/>
      <c r="L63" s="55"/>
      <c r="M63" s="38"/>
      <c r="N63" s="38"/>
      <c r="O63" s="38"/>
      <c r="P63" s="38"/>
      <c r="Q63" s="38"/>
      <c r="R63" s="38"/>
      <c r="S63" s="38"/>
      <c r="T63" s="40"/>
      <c r="U63" s="38"/>
      <c r="V63" s="38"/>
      <c r="W63" s="38"/>
      <c r="X63" s="38"/>
      <c r="Y63" s="38"/>
      <c r="Z63" s="100"/>
      <c r="AA63" s="38"/>
      <c r="AB63" s="38"/>
      <c r="AC63" s="86"/>
      <c r="AD63" s="38"/>
      <c r="AE63" s="38"/>
      <c r="AF63" s="38"/>
      <c r="AG63" s="38"/>
    </row>
    <row r="64" spans="1:33">
      <c r="A64" s="37" t="s">
        <v>64</v>
      </c>
      <c r="B64" s="37"/>
      <c r="C64" s="56">
        <v>0</v>
      </c>
      <c r="D64" s="56">
        <v>1.892157935032265</v>
      </c>
      <c r="E64" s="56">
        <v>1.727166276346604</v>
      </c>
      <c r="F64" s="56">
        <v>1.7542588550676075</v>
      </c>
      <c r="G64" s="56">
        <v>1.402391809343543</v>
      </c>
      <c r="H64" s="56">
        <v>1.2304537298128684</v>
      </c>
      <c r="I64" s="56">
        <v>1.1692462987886942</v>
      </c>
      <c r="J64" s="56">
        <v>1.208382626330911</v>
      </c>
      <c r="K64" s="56">
        <v>1.2039770079229457</v>
      </c>
      <c r="L64" s="56">
        <v>1.2079313226468131</v>
      </c>
      <c r="M64" s="56">
        <v>1.1823692284666616</v>
      </c>
      <c r="N64" s="56">
        <v>0</v>
      </c>
      <c r="O64" s="56">
        <v>0</v>
      </c>
      <c r="P64" s="56">
        <v>0</v>
      </c>
      <c r="Q64" s="56">
        <v>0</v>
      </c>
      <c r="R64" s="56">
        <v>5.177968499368661</v>
      </c>
      <c r="S64" s="56">
        <v>0.79867521331103752</v>
      </c>
      <c r="T64" s="56">
        <v>0.70370274496092866</v>
      </c>
      <c r="U64" s="56">
        <v>0.83984817330201056</v>
      </c>
      <c r="V64" s="56">
        <v>0.96442060071008273</v>
      </c>
      <c r="W64" s="56">
        <v>0.98779144197305813</v>
      </c>
      <c r="X64" s="56">
        <v>0.84726127102072113</v>
      </c>
      <c r="Y64" s="56">
        <v>0.81092162778657728</v>
      </c>
      <c r="Z64" s="102">
        <v>0.76853745486315961</v>
      </c>
      <c r="AA64" s="77">
        <v>0.61281469837545044</v>
      </c>
      <c r="AB64" s="77">
        <v>0.45735050994924215</v>
      </c>
      <c r="AC64" s="78">
        <v>0.20415956126211116</v>
      </c>
      <c r="AD64" s="78">
        <v>0.1034733731442752</v>
      </c>
      <c r="AE64" s="78">
        <v>0.1034733731442752</v>
      </c>
      <c r="AF64" s="78">
        <v>3.1001786185275375E-2</v>
      </c>
      <c r="AG64" s="78">
        <v>0</v>
      </c>
    </row>
    <row r="65" spans="1:33">
      <c r="A65" s="48"/>
      <c r="B65" s="38" t="s">
        <v>65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0.25490172237850411</v>
      </c>
      <c r="S65" s="55">
        <v>0.79867521331103752</v>
      </c>
      <c r="T65" s="55">
        <v>0.70370274496092866</v>
      </c>
      <c r="U65" s="55">
        <v>0.83984817330201056</v>
      </c>
      <c r="V65" s="55">
        <v>0.96442060071008273</v>
      </c>
      <c r="W65" s="55">
        <v>0.98779144197305813</v>
      </c>
      <c r="X65" s="55">
        <v>0.84726127102072113</v>
      </c>
      <c r="Y65" s="55">
        <v>0.81092162778657728</v>
      </c>
      <c r="Z65" s="102">
        <v>0.76548363841417588</v>
      </c>
      <c r="AA65" s="85">
        <v>0.61281469837545044</v>
      </c>
      <c r="AB65" s="85">
        <v>0.45735050994924215</v>
      </c>
      <c r="AC65" s="86">
        <v>0.20415956126211116</v>
      </c>
      <c r="AD65" s="86">
        <v>0.1034733731442752</v>
      </c>
      <c r="AE65" s="86">
        <v>0.1034733731442752</v>
      </c>
      <c r="AF65" s="86">
        <v>3.1001786185275375E-2</v>
      </c>
      <c r="AG65" s="86">
        <v>0</v>
      </c>
    </row>
    <row r="66" spans="1:33">
      <c r="A66" s="37"/>
      <c r="B66" s="45" t="s">
        <v>51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4.923066776990157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85">
        <v>0</v>
      </c>
      <c r="AB66" s="85">
        <v>0</v>
      </c>
      <c r="AC66" s="86">
        <v>0</v>
      </c>
      <c r="AD66" s="86">
        <v>0</v>
      </c>
      <c r="AE66" s="86">
        <v>0</v>
      </c>
      <c r="AF66" s="86">
        <v>0</v>
      </c>
      <c r="AG66" s="86">
        <v>0</v>
      </c>
    </row>
    <row r="67" spans="1:33">
      <c r="A67" s="37"/>
      <c r="B67" s="45" t="s">
        <v>52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85">
        <v>0</v>
      </c>
      <c r="AB67" s="85">
        <v>0</v>
      </c>
      <c r="AC67" s="86">
        <v>0</v>
      </c>
      <c r="AD67" s="86">
        <v>0</v>
      </c>
      <c r="AE67" s="86">
        <v>0</v>
      </c>
      <c r="AF67" s="86">
        <v>0</v>
      </c>
      <c r="AG67" s="86">
        <v>0</v>
      </c>
    </row>
    <row r="68" spans="1:33">
      <c r="A68" s="38"/>
      <c r="B68" s="38"/>
      <c r="C68" s="55"/>
      <c r="D68" s="55"/>
      <c r="E68" s="55"/>
      <c r="F68" s="55"/>
      <c r="G68" s="55"/>
      <c r="H68" s="55"/>
      <c r="I68" s="56"/>
      <c r="J68" s="56"/>
      <c r="K68" s="79"/>
      <c r="L68" s="55"/>
      <c r="M68" s="38"/>
      <c r="N68" s="38"/>
      <c r="O68" s="38"/>
      <c r="P68" s="38"/>
      <c r="Q68" s="38"/>
      <c r="R68" s="38"/>
      <c r="S68" s="38"/>
      <c r="T68" s="40"/>
      <c r="U68" s="40"/>
      <c r="V68" s="40"/>
      <c r="W68" s="40"/>
      <c r="X68" s="38"/>
      <c r="Y68" s="38"/>
      <c r="Z68" s="38"/>
      <c r="AA68" s="38"/>
      <c r="AB68" s="38"/>
      <c r="AC68" s="78"/>
      <c r="AD68" s="38"/>
      <c r="AE68" s="38"/>
      <c r="AF68" s="38"/>
      <c r="AG68" s="38"/>
    </row>
    <row r="69" spans="1:33" ht="14.4" thickBot="1">
      <c r="A69" s="49" t="s">
        <v>66</v>
      </c>
      <c r="B69" s="49"/>
      <c r="C69" s="103">
        <v>0</v>
      </c>
      <c r="D69" s="103">
        <v>0</v>
      </c>
      <c r="E69" s="103">
        <v>0</v>
      </c>
      <c r="F69" s="103">
        <v>9.0565764329768081E-2</v>
      </c>
      <c r="G69" s="103">
        <v>8.6036307321689758E-3</v>
      </c>
      <c r="H69" s="103">
        <v>0.50414423652055018</v>
      </c>
      <c r="I69" s="103">
        <v>1.5646029609690442</v>
      </c>
      <c r="J69" s="103">
        <v>4.1744127091431462</v>
      </c>
      <c r="K69" s="103">
        <v>3.9560354202268138</v>
      </c>
      <c r="L69" s="103">
        <v>5.5040644230038751</v>
      </c>
      <c r="M69" s="103">
        <v>2.7314225847489335</v>
      </c>
      <c r="N69" s="103">
        <v>3.2134823436997881</v>
      </c>
      <c r="O69" s="103">
        <v>0</v>
      </c>
      <c r="P69" s="103">
        <v>0</v>
      </c>
      <c r="Q69" s="103">
        <v>0</v>
      </c>
      <c r="R69" s="103">
        <v>1.158644192629564E-2</v>
      </c>
      <c r="S69" s="103">
        <v>9.3238540166289598E-3</v>
      </c>
      <c r="T69" s="103">
        <v>0</v>
      </c>
      <c r="U69" s="103">
        <v>0</v>
      </c>
      <c r="V69" s="103">
        <v>0.26348769812065631</v>
      </c>
      <c r="W69" s="103">
        <v>0.93070056585801786</v>
      </c>
      <c r="X69" s="103">
        <v>7.9648533115931494E-2</v>
      </c>
      <c r="Y69" s="103">
        <v>2.0400740382369409</v>
      </c>
      <c r="Z69" s="103">
        <v>3.8236612171584174</v>
      </c>
      <c r="AA69" s="103">
        <v>8.0007107439463727</v>
      </c>
      <c r="AB69" s="103">
        <v>12.268781050916733</v>
      </c>
      <c r="AC69" s="103">
        <v>16.20604113439239</v>
      </c>
      <c r="AD69" s="103">
        <v>19.764291163549309</v>
      </c>
      <c r="AE69" s="103">
        <v>21.339708159598146</v>
      </c>
      <c r="AF69" s="103">
        <v>24.411995551892939</v>
      </c>
      <c r="AG69" s="103">
        <v>8.1</v>
      </c>
    </row>
    <row r="70" spans="1:33">
      <c r="A70" s="50" t="s">
        <v>18</v>
      </c>
      <c r="B70" s="51"/>
      <c r="C70" s="51"/>
      <c r="D70" s="51"/>
      <c r="E70" s="51"/>
      <c r="F70" s="51"/>
      <c r="G70" s="51"/>
      <c r="H70" s="52"/>
      <c r="I70" s="51"/>
      <c r="J70" s="51"/>
      <c r="K70" s="51"/>
      <c r="L70" s="53"/>
      <c r="M70" s="51"/>
      <c r="N70" s="51"/>
      <c r="O70" s="51"/>
      <c r="P70" s="51"/>
      <c r="Q70" s="51"/>
      <c r="R70" s="51"/>
      <c r="S70" s="51"/>
      <c r="T70" s="52"/>
      <c r="U70" s="51"/>
      <c r="V70" s="34"/>
      <c r="W70" s="34"/>
      <c r="X70" s="51"/>
      <c r="Y70" s="51"/>
      <c r="Z70" s="51"/>
      <c r="AA70" s="51"/>
      <c r="AB70" s="51"/>
      <c r="AC70" s="51"/>
      <c r="AD70" s="51"/>
      <c r="AE70" s="51"/>
      <c r="AF70" s="51"/>
    </row>
    <row r="71" spans="1:33">
      <c r="A71" s="51"/>
      <c r="B71" s="51"/>
      <c r="C71" s="51"/>
      <c r="D71" s="51"/>
      <c r="E71" s="51"/>
      <c r="F71" s="51"/>
      <c r="G71" s="51"/>
      <c r="H71" s="52"/>
      <c r="I71" s="51"/>
      <c r="J71" s="51"/>
      <c r="K71" s="51"/>
      <c r="L71" s="53"/>
      <c r="M71" s="51"/>
      <c r="N71" s="51"/>
      <c r="O71" s="51"/>
      <c r="P71" s="51"/>
      <c r="Q71" s="51"/>
      <c r="R71" s="51"/>
      <c r="S71" s="51"/>
      <c r="T71" s="52"/>
      <c r="U71" s="51"/>
      <c r="V71" s="34"/>
      <c r="W71" s="34"/>
      <c r="X71" s="51"/>
      <c r="Y71" s="51"/>
      <c r="Z71" s="51"/>
      <c r="AA71" s="51"/>
      <c r="AB71" s="51"/>
      <c r="AC71" s="51"/>
      <c r="AD71" s="51"/>
      <c r="AE71" s="51"/>
      <c r="AF71" s="51"/>
    </row>
    <row r="72" spans="1:33">
      <c r="A72" s="35"/>
      <c r="B72" s="51"/>
      <c r="C72" s="51"/>
      <c r="D72" s="51"/>
      <c r="E72" s="51"/>
      <c r="F72" s="51"/>
      <c r="G72" s="51"/>
      <c r="H72" s="52"/>
      <c r="I72" s="51"/>
      <c r="J72" s="51"/>
      <c r="K72" s="51"/>
      <c r="L72" s="53"/>
      <c r="M72" s="51"/>
      <c r="N72" s="51"/>
      <c r="O72" s="51"/>
      <c r="P72" s="51"/>
      <c r="Q72" s="51"/>
      <c r="R72" s="51"/>
      <c r="S72" s="51"/>
      <c r="T72" s="51"/>
      <c r="U72" s="51"/>
      <c r="V72" s="34"/>
      <c r="W72" s="34"/>
      <c r="X72" s="51"/>
      <c r="Y72" s="51"/>
      <c r="Z72" s="51"/>
      <c r="AA72" s="51"/>
      <c r="AB72" s="51"/>
      <c r="AC72" s="51"/>
      <c r="AD72" s="51"/>
      <c r="AE72" s="51"/>
      <c r="AF72" s="51"/>
    </row>
    <row r="73" spans="1:33">
      <c r="A73" s="51"/>
      <c r="B73" s="51"/>
      <c r="C73" s="51"/>
      <c r="D73" s="51"/>
      <c r="E73" s="51"/>
      <c r="F73" s="51"/>
      <c r="G73" s="51"/>
      <c r="H73" s="52"/>
      <c r="I73" s="51"/>
      <c r="J73" s="51"/>
      <c r="K73" s="51"/>
      <c r="L73" s="53"/>
      <c r="M73" s="51"/>
      <c r="N73" s="51"/>
      <c r="O73" s="51"/>
      <c r="P73" s="51"/>
      <c r="Q73" s="51"/>
      <c r="R73" s="51"/>
      <c r="S73" s="51"/>
      <c r="T73" s="51"/>
      <c r="U73" s="51"/>
      <c r="V73" s="34"/>
      <c r="W73" s="34"/>
      <c r="X73" s="51"/>
      <c r="Y73" s="51"/>
      <c r="Z73" s="51"/>
      <c r="AA73" s="51"/>
      <c r="AB73" s="51"/>
      <c r="AC73" s="51"/>
      <c r="AD73" s="51"/>
      <c r="AE73" s="51"/>
      <c r="AF73" s="51"/>
    </row>
    <row r="74" spans="1:33">
      <c r="A74" s="51"/>
      <c r="B74" s="51"/>
      <c r="C74" s="51"/>
      <c r="D74" s="51"/>
      <c r="E74" s="51"/>
      <c r="F74" s="51"/>
      <c r="G74" s="51"/>
      <c r="H74" s="52"/>
      <c r="I74" s="51"/>
      <c r="J74" s="51"/>
      <c r="K74" s="51"/>
      <c r="L74" s="53"/>
      <c r="M74" s="51"/>
      <c r="N74" s="51"/>
      <c r="O74" s="51"/>
      <c r="P74" s="51"/>
      <c r="Q74" s="51"/>
      <c r="R74" s="51"/>
      <c r="S74" s="51"/>
      <c r="T74" s="51"/>
      <c r="U74" s="51"/>
      <c r="V74" s="34"/>
      <c r="W74" s="34"/>
      <c r="X74" s="51"/>
      <c r="Y74" s="51"/>
      <c r="Z74" s="51"/>
      <c r="AA74" s="51"/>
      <c r="AB74" s="51"/>
      <c r="AC74" s="51"/>
      <c r="AD74" s="51"/>
      <c r="AE74" s="51"/>
      <c r="AF74" s="51"/>
    </row>
    <row r="75" spans="1:33">
      <c r="A75" s="51"/>
      <c r="B75" s="51"/>
      <c r="C75" s="51"/>
      <c r="D75" s="51"/>
      <c r="E75" s="51"/>
      <c r="F75" s="51"/>
      <c r="G75" s="51"/>
      <c r="H75" s="52"/>
      <c r="I75" s="51"/>
      <c r="J75" s="51"/>
      <c r="K75" s="51"/>
      <c r="L75" s="53"/>
      <c r="M75" s="51"/>
      <c r="N75" s="51"/>
      <c r="O75" s="51"/>
      <c r="P75" s="51"/>
      <c r="Q75" s="51"/>
      <c r="R75" s="51"/>
      <c r="S75" s="51"/>
      <c r="T75" s="51"/>
      <c r="U75" s="51"/>
      <c r="V75" s="34"/>
      <c r="W75" s="34"/>
      <c r="X75" s="51"/>
      <c r="Y75" s="51"/>
      <c r="Z75" s="51"/>
      <c r="AA75" s="51"/>
      <c r="AB75" s="51"/>
      <c r="AC75" s="51"/>
      <c r="AD75" s="51"/>
      <c r="AE75" s="51"/>
      <c r="AF75" s="51"/>
    </row>
    <row r="76" spans="1:3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34"/>
      <c r="W76" s="34"/>
      <c r="X76" s="51"/>
      <c r="Y76" s="51"/>
      <c r="Z76" s="51"/>
      <c r="AA76" s="51"/>
      <c r="AB76" s="51"/>
      <c r="AC76" s="51"/>
      <c r="AD76" s="51"/>
      <c r="AE76" s="51"/>
      <c r="AF76" s="51"/>
    </row>
    <row r="77" spans="1:3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34"/>
      <c r="W77" s="34"/>
      <c r="X77" s="51"/>
      <c r="Y77" s="51"/>
      <c r="Z77" s="51"/>
      <c r="AA77" s="51"/>
      <c r="AB77" s="51"/>
      <c r="AC77" s="51"/>
      <c r="AD77" s="51"/>
      <c r="AE77" s="51"/>
      <c r="AF77" s="51"/>
    </row>
    <row r="78" spans="1:33">
      <c r="B78" s="51"/>
      <c r="C78" s="51"/>
      <c r="D78" s="51"/>
      <c r="E78" s="51"/>
      <c r="F78" s="51"/>
      <c r="G78" s="51"/>
      <c r="H78" s="52"/>
      <c r="I78" s="51"/>
      <c r="J78" s="51"/>
      <c r="K78" s="51"/>
      <c r="L78" s="53"/>
      <c r="M78" s="51"/>
      <c r="N78" s="51"/>
      <c r="O78" s="51"/>
      <c r="P78" s="51"/>
      <c r="Q78" s="51"/>
      <c r="R78" s="51"/>
      <c r="S78" s="51"/>
      <c r="T78" s="52"/>
      <c r="U78" s="51"/>
      <c r="V78" s="34"/>
      <c r="W78" s="34"/>
      <c r="X78" s="51"/>
      <c r="Y78" s="51"/>
      <c r="Z78" s="51"/>
      <c r="AA78" s="51"/>
      <c r="AB78" s="51"/>
      <c r="AC78" s="51"/>
      <c r="AD78" s="51"/>
      <c r="AE78" s="51"/>
      <c r="AF78" s="51"/>
    </row>
  </sheetData>
  <mergeCells count="3">
    <mergeCell ref="A1:AC1"/>
    <mergeCell ref="A2:AC2"/>
    <mergeCell ref="A3:AC3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T1" workbookViewId="0">
      <selection activeCell="AB11" sqref="AB11"/>
    </sheetView>
  </sheetViews>
  <sheetFormatPr defaultColWidth="8.796875" defaultRowHeight="13.8"/>
  <cols>
    <col min="1" max="1" width="16.69921875" customWidth="1"/>
    <col min="2" max="25" width="8.796875" customWidth="1"/>
    <col min="26" max="26" width="13.19921875" customWidth="1"/>
    <col min="27" max="27" width="11.796875" customWidth="1"/>
    <col min="28" max="28" width="14.19921875" customWidth="1"/>
    <col min="29" max="29" width="13.796875" customWidth="1"/>
    <col min="30" max="30" width="13" customWidth="1"/>
    <col min="31" max="31" width="11.796875" customWidth="1"/>
  </cols>
  <sheetData>
    <row r="1" spans="1:32" ht="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"/>
      <c r="AD1" s="1"/>
      <c r="AE1" s="1"/>
    </row>
    <row r="2" spans="1:32" ht="1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"/>
      <c r="AD2" s="1"/>
      <c r="AE2" s="1"/>
    </row>
    <row r="3" spans="1:32" ht="1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"/>
      <c r="AD3" s="1"/>
      <c r="AE3" s="1"/>
    </row>
    <row r="4" spans="1:32" ht="15">
      <c r="A4" s="2"/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  <c r="Z4" s="1"/>
      <c r="AA4" s="1"/>
      <c r="AB4" s="1"/>
      <c r="AC4" s="1"/>
      <c r="AD4" s="1"/>
      <c r="AE4" s="1"/>
    </row>
    <row r="5" spans="1:32" ht="15">
      <c r="A5" s="5"/>
      <c r="B5" s="6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  <c r="AC5" s="1"/>
      <c r="AD5" s="1"/>
      <c r="AE5" s="1"/>
    </row>
    <row r="6" spans="1:32" ht="14.4" thickBot="1">
      <c r="A6" s="7"/>
      <c r="B6" s="8">
        <v>1995</v>
      </c>
      <c r="C6" s="8">
        <v>1996</v>
      </c>
      <c r="D6" s="8">
        <v>1997</v>
      </c>
      <c r="E6" s="8">
        <v>1998</v>
      </c>
      <c r="F6" s="8">
        <v>1999</v>
      </c>
      <c r="G6" s="8">
        <v>2000</v>
      </c>
      <c r="H6" s="8">
        <v>2001</v>
      </c>
      <c r="I6" s="8">
        <v>2002</v>
      </c>
      <c r="J6" s="32">
        <v>2003</v>
      </c>
      <c r="K6" s="8">
        <v>2004</v>
      </c>
      <c r="L6" s="8">
        <v>2005</v>
      </c>
      <c r="M6" s="8">
        <v>2006</v>
      </c>
      <c r="N6" s="8">
        <v>2007</v>
      </c>
      <c r="O6" s="8">
        <v>2008</v>
      </c>
      <c r="P6" s="8">
        <v>2009</v>
      </c>
      <c r="Q6" s="8">
        <v>2010</v>
      </c>
      <c r="R6" s="8">
        <v>2011</v>
      </c>
      <c r="S6" s="8">
        <v>2012</v>
      </c>
      <c r="T6" s="8">
        <v>2013</v>
      </c>
      <c r="U6" s="8">
        <v>2014</v>
      </c>
      <c r="V6" s="8">
        <v>2015</v>
      </c>
      <c r="W6" s="8">
        <v>2016</v>
      </c>
      <c r="X6" s="8">
        <v>2017</v>
      </c>
      <c r="Y6" s="8" t="s">
        <v>3</v>
      </c>
      <c r="Z6" s="8">
        <v>2018</v>
      </c>
      <c r="AA6" s="8">
        <v>2019</v>
      </c>
      <c r="AB6" s="8">
        <v>2020</v>
      </c>
      <c r="AC6" s="8">
        <v>2021</v>
      </c>
      <c r="AD6" s="8">
        <v>2022</v>
      </c>
      <c r="AE6" s="8">
        <v>2023</v>
      </c>
      <c r="AF6" s="8">
        <v>2024</v>
      </c>
    </row>
    <row r="7" spans="1:32" ht="14.4" thickTop="1">
      <c r="A7" s="9" t="s">
        <v>4</v>
      </c>
      <c r="B7" s="10">
        <f>B8+B9+B10</f>
        <v>0</v>
      </c>
      <c r="C7" s="10">
        <f t="shared" ref="C7:N7" si="0">C8+C9+C10</f>
        <v>4</v>
      </c>
      <c r="D7" s="10">
        <f t="shared" si="0"/>
        <v>0</v>
      </c>
      <c r="E7" s="10">
        <f t="shared" si="0"/>
        <v>0</v>
      </c>
      <c r="F7" s="10">
        <f t="shared" si="0"/>
        <v>1.5</v>
      </c>
      <c r="G7" s="10">
        <f t="shared" si="0"/>
        <v>13.200000000000001</v>
      </c>
      <c r="H7" s="10">
        <f>H8+H9+H10</f>
        <v>13.040000000000001</v>
      </c>
      <c r="I7" s="10">
        <f>I8+I9+I10</f>
        <v>3.3</v>
      </c>
      <c r="J7" s="10">
        <f>J8+J9+J10</f>
        <v>12.5</v>
      </c>
      <c r="K7" s="10">
        <f>K8+K9+K10</f>
        <v>2</v>
      </c>
      <c r="L7" s="10">
        <f t="shared" si="0"/>
        <v>3.5</v>
      </c>
      <c r="M7" s="10">
        <f t="shared" si="0"/>
        <v>1.5</v>
      </c>
      <c r="N7" s="10">
        <f t="shared" si="0"/>
        <v>0</v>
      </c>
      <c r="O7" s="10">
        <f>O8+O9+O10+O12</f>
        <v>217.18100000000001</v>
      </c>
      <c r="P7" s="10">
        <f>P8+P9+P10+P12</f>
        <v>126.98</v>
      </c>
      <c r="Q7" s="10">
        <f>Q8+Q9+Q10+Q12</f>
        <v>201.30434016999999</v>
      </c>
      <c r="R7" s="10">
        <f>SUM(R8:R13)</f>
        <v>349.58578662000002</v>
      </c>
      <c r="S7" s="10">
        <f>SUM(S8:S13)</f>
        <v>367.82464261999991</v>
      </c>
      <c r="T7" s="10">
        <f>SUM(T8:T13)</f>
        <v>401.57908645999998</v>
      </c>
      <c r="U7" s="10">
        <f>SUM(U8:U13)</f>
        <v>355.76048534</v>
      </c>
      <c r="V7" s="10">
        <f>('[1]DEC révisé'!$F$19+'[2]DEC révisé'!$E$19+'[3]DEC REVISE'!$E$19+'[4]Dec Révisé'!$G$17+'[5]dec revise en sept 15'!$F$18+'[6]dec révisé sept 15'!$F$22+'[7]Dec '!$G$16+'[8]Dec '!$G$19+'[9]dec révisé en sept 15'!$G$19+'[10]Dec '!$G$24+'[11]Dec '!$G$20+[12]Dec!$F$17)/1000000</f>
        <v>164.54883521000002</v>
      </c>
      <c r="W7" s="10">
        <f t="shared" ref="W7:AB7" si="1">SUM(W8:W13)</f>
        <v>90.186199999999999</v>
      </c>
      <c r="X7" s="10">
        <f t="shared" si="1"/>
        <v>62.267000000000003</v>
      </c>
      <c r="Y7" s="10">
        <f t="shared" si="1"/>
        <v>65.119478019100015</v>
      </c>
      <c r="Z7" s="10">
        <f t="shared" si="1"/>
        <v>20.86</v>
      </c>
      <c r="AA7" s="10">
        <f t="shared" si="1"/>
        <v>0.6602652200000001</v>
      </c>
      <c r="AB7" s="10">
        <f t="shared" si="1"/>
        <v>0</v>
      </c>
      <c r="AC7" s="10">
        <f>SUM(AC8:AC13)</f>
        <v>82.5</v>
      </c>
      <c r="AD7" s="10">
        <f>SUM(AD8:AD13)</f>
        <v>30</v>
      </c>
      <c r="AE7" s="10">
        <f>SUM(AE8:AE13)</f>
        <v>0</v>
      </c>
      <c r="AF7" s="10">
        <f>SUM(AF8:AF13)</f>
        <v>0</v>
      </c>
    </row>
    <row r="8" spans="1:32">
      <c r="A8" s="4" t="s">
        <v>5</v>
      </c>
      <c r="B8" s="12">
        <v>0</v>
      </c>
      <c r="C8" s="12">
        <v>4</v>
      </c>
      <c r="D8" s="12">
        <v>0</v>
      </c>
      <c r="E8" s="12">
        <v>0</v>
      </c>
      <c r="F8" s="12">
        <v>1.5</v>
      </c>
      <c r="G8" s="12">
        <v>0.8</v>
      </c>
      <c r="H8" s="12">
        <v>0.14000000000000001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</row>
    <row r="9" spans="1:32">
      <c r="A9" s="4" t="s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</row>
    <row r="10" spans="1:32">
      <c r="A10" s="4" t="s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12.4</v>
      </c>
      <c r="H10" s="12">
        <v>12.9</v>
      </c>
      <c r="I10" s="12">
        <v>3.3</v>
      </c>
      <c r="J10" s="12">
        <v>12.5</v>
      </c>
      <c r="K10" s="12">
        <v>2</v>
      </c>
      <c r="L10" s="12">
        <v>3.5</v>
      </c>
      <c r="M10" s="12">
        <v>1.5</v>
      </c>
      <c r="N10" s="12">
        <v>0</v>
      </c>
      <c r="O10" s="12">
        <v>50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82.5</v>
      </c>
      <c r="AD10" s="13">
        <v>30</v>
      </c>
      <c r="AE10" s="13">
        <v>0</v>
      </c>
      <c r="AF10" s="13">
        <v>0</v>
      </c>
    </row>
    <row r="11" spans="1:32" ht="15.6">
      <c r="A11" s="4" t="s">
        <v>8</v>
      </c>
      <c r="B11" s="12"/>
      <c r="C11" s="10"/>
      <c r="D11" s="10"/>
      <c r="E11" s="10"/>
      <c r="F11" s="10"/>
      <c r="G11" s="10"/>
      <c r="H11" s="10"/>
      <c r="I11" s="10"/>
      <c r="J11" s="12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4"/>
      <c r="V11" s="14"/>
      <c r="W11" s="15"/>
      <c r="X11" s="30"/>
      <c r="Y11" s="31"/>
      <c r="Z11" s="31"/>
      <c r="AA11" s="31"/>
      <c r="AB11" s="31"/>
      <c r="AC11" s="54"/>
      <c r="AD11" s="54"/>
      <c r="AE11" s="54"/>
      <c r="AF11" s="54"/>
    </row>
    <row r="12" spans="1:32">
      <c r="A12" s="4" t="s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>F13-G13</f>
        <v>0</v>
      </c>
      <c r="K12" s="12">
        <v>0</v>
      </c>
      <c r="L12" s="12">
        <v>0</v>
      </c>
      <c r="M12" s="12">
        <v>0</v>
      </c>
      <c r="N12" s="12">
        <v>0.10299999999999999</v>
      </c>
      <c r="O12" s="12">
        <v>167.18100000000001</v>
      </c>
      <c r="P12" s="12">
        <v>126.98</v>
      </c>
      <c r="Q12" s="12">
        <v>201.30434016999999</v>
      </c>
      <c r="R12" s="12">
        <v>345.6</v>
      </c>
      <c r="S12" s="12">
        <v>361.44835211999992</v>
      </c>
      <c r="T12" s="12">
        <v>397.88</v>
      </c>
      <c r="U12" s="12">
        <v>343.13</v>
      </c>
      <c r="V12" s="13">
        <f>('[1]DEC révisé'!$F$19+'[2]DEC révisé'!$E$19+'[3]DEC REVISE'!$E$19+'[4]Dec Révisé'!$G$17+'[5]dec revise en sept 15'!$F$18+'[6]dec révisé sept 15'!$F$22+'[7]Dec '!$G$16+'[8]Dec '!$G$19+'[9]dec révisé en sept 15'!$G$19+'[10]Dec '!$G$24+'[11]Dec '!$G$20+[12]Dec!$F$17)/1000000</f>
        <v>164.54883521000002</v>
      </c>
      <c r="W12" s="13">
        <v>88.69</v>
      </c>
      <c r="X12" s="13">
        <v>62.267000000000003</v>
      </c>
      <c r="Y12" s="13">
        <v>65.119478019100015</v>
      </c>
      <c r="Z12" s="13">
        <v>20.86</v>
      </c>
      <c r="AA12" s="13">
        <v>0.6602652200000001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</row>
    <row r="13" spans="1:32">
      <c r="A13" s="4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f>F14-G14</f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3.9857866199999998</v>
      </c>
      <c r="S13" s="12">
        <v>6.3762904999999996</v>
      </c>
      <c r="T13" s="12">
        <v>3.6990864599999997</v>
      </c>
      <c r="U13" s="12">
        <v>12.63048534</v>
      </c>
      <c r="V13" s="13">
        <v>0</v>
      </c>
      <c r="W13" s="13">
        <v>1.4962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</row>
    <row r="14" spans="1:32" ht="15">
      <c r="A14" s="4"/>
      <c r="B14" s="12"/>
      <c r="C14" s="12"/>
      <c r="D14" s="12"/>
      <c r="E14" s="12"/>
      <c r="F14" s="12"/>
      <c r="G14" s="12"/>
      <c r="H14" s="17"/>
      <c r="I14" s="17"/>
      <c r="J14" s="54"/>
      <c r="K14" s="17"/>
      <c r="L14" s="17"/>
      <c r="M14" s="17"/>
      <c r="N14" s="17"/>
      <c r="O14" s="17"/>
      <c r="P14" s="17"/>
      <c r="Q14" s="17"/>
      <c r="R14" s="12"/>
      <c r="S14" s="17"/>
      <c r="T14" s="17"/>
      <c r="U14" s="10"/>
      <c r="V14" s="10"/>
      <c r="W14" s="13"/>
      <c r="X14" s="31"/>
      <c r="Y14" s="31"/>
      <c r="Z14" s="31"/>
      <c r="AA14" s="31"/>
      <c r="AB14" s="31"/>
      <c r="AC14" s="54"/>
      <c r="AD14" s="54"/>
      <c r="AE14" s="54"/>
      <c r="AF14" s="54"/>
    </row>
    <row r="15" spans="1:32">
      <c r="A15" s="9" t="s">
        <v>11</v>
      </c>
      <c r="B15" s="10">
        <f t="shared" ref="B15:P15" si="2">SUM(B16:B20)</f>
        <v>132.69999999999999</v>
      </c>
      <c r="C15" s="10">
        <f t="shared" si="2"/>
        <v>105.7</v>
      </c>
      <c r="D15" s="10">
        <f>SUM(D16:D20)</f>
        <v>74.199999999999989</v>
      </c>
      <c r="E15" s="10">
        <f t="shared" si="2"/>
        <v>61.100000000000009</v>
      </c>
      <c r="F15" s="10">
        <f t="shared" si="2"/>
        <v>103.42</v>
      </c>
      <c r="G15" s="10">
        <f t="shared" si="2"/>
        <v>37.599999999999994</v>
      </c>
      <c r="H15" s="10">
        <f t="shared" si="2"/>
        <v>22.38</v>
      </c>
      <c r="I15" s="10">
        <f t="shared" si="2"/>
        <v>9.74</v>
      </c>
      <c r="J15" s="10">
        <f t="shared" si="2"/>
        <v>37.11</v>
      </c>
      <c r="K15" s="10">
        <f t="shared" si="2"/>
        <v>21.257999999999999</v>
      </c>
      <c r="L15" s="10">
        <f t="shared" si="2"/>
        <v>110.20799999999998</v>
      </c>
      <c r="M15" s="10">
        <f t="shared" si="2"/>
        <v>97.713999999999999</v>
      </c>
      <c r="N15" s="10">
        <f t="shared" si="2"/>
        <v>151.51499999999999</v>
      </c>
      <c r="O15" s="10">
        <f t="shared" si="2"/>
        <v>167.77100000000002</v>
      </c>
      <c r="P15" s="10">
        <f t="shared" si="2"/>
        <v>157.71799999999999</v>
      </c>
      <c r="Q15" s="10">
        <f>SUM(Q16:Q20)</f>
        <v>216.39999999999998</v>
      </c>
      <c r="R15" s="10">
        <f t="shared" ref="R15:AD15" si="3">SUM(R16:R24)</f>
        <v>22.411767080000001</v>
      </c>
      <c r="S15" s="10">
        <f t="shared" si="3"/>
        <v>29.458126229999998</v>
      </c>
      <c r="T15" s="10">
        <f t="shared" si="3"/>
        <v>12.474868690000001</v>
      </c>
      <c r="U15" s="10">
        <f t="shared" si="3"/>
        <v>8.4011096199999997</v>
      </c>
      <c r="V15" s="10">
        <f t="shared" si="3"/>
        <v>20.276089709999997</v>
      </c>
      <c r="W15" s="10">
        <f t="shared" si="3"/>
        <v>11.23</v>
      </c>
      <c r="X15" s="14">
        <f t="shared" si="3"/>
        <v>56.395999999999994</v>
      </c>
      <c r="Y15" s="14">
        <f t="shared" si="3"/>
        <v>4.9354174999999998</v>
      </c>
      <c r="Z15" s="14">
        <f t="shared" si="3"/>
        <v>6.5090000000000003</v>
      </c>
      <c r="AA15" s="14">
        <f t="shared" si="3"/>
        <v>1.9381098300000001</v>
      </c>
      <c r="AB15" s="14">
        <f t="shared" si="3"/>
        <v>111.86999999999999</v>
      </c>
      <c r="AC15" s="14">
        <f t="shared" si="3"/>
        <v>0</v>
      </c>
      <c r="AD15" s="14">
        <f t="shared" si="3"/>
        <v>0</v>
      </c>
      <c r="AE15" s="14">
        <f>SUM(AE16:AE24)</f>
        <v>110.578</v>
      </c>
      <c r="AF15" s="14">
        <f>SUM(AF16:AF20)</f>
        <v>0</v>
      </c>
    </row>
    <row r="16" spans="1:32">
      <c r="A16" s="4" t="s">
        <v>12</v>
      </c>
      <c r="B16" s="12">
        <v>43.1</v>
      </c>
      <c r="C16" s="12">
        <v>71.400000000000006</v>
      </c>
      <c r="D16" s="12">
        <v>22.6</v>
      </c>
      <c r="E16" s="12">
        <v>21.6</v>
      </c>
      <c r="F16" s="12">
        <v>14.6</v>
      </c>
      <c r="G16" s="12">
        <v>7.6</v>
      </c>
      <c r="H16" s="12">
        <v>5.4</v>
      </c>
      <c r="I16" s="12">
        <v>0.01</v>
      </c>
      <c r="J16" s="12"/>
      <c r="K16" s="12">
        <v>0</v>
      </c>
      <c r="L16" s="12">
        <v>27.923999999999999</v>
      </c>
      <c r="M16" s="12">
        <f>8.635</f>
        <v>8.6349999999999998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</row>
    <row r="17" spans="1:32">
      <c r="A17" s="4" t="s">
        <v>13</v>
      </c>
      <c r="B17" s="12">
        <v>65.099999999999994</v>
      </c>
      <c r="C17" s="12">
        <v>33.5</v>
      </c>
      <c r="D17" s="12">
        <v>29.6</v>
      </c>
      <c r="E17" s="12">
        <v>38.6</v>
      </c>
      <c r="F17" s="12">
        <v>62.9</v>
      </c>
      <c r="G17" s="12">
        <v>26.9</v>
      </c>
      <c r="H17" s="12">
        <v>13.2</v>
      </c>
      <c r="I17" s="12">
        <v>3.66</v>
      </c>
      <c r="J17" s="12">
        <v>35.24</v>
      </c>
      <c r="K17" s="12">
        <v>20.161999999999999</v>
      </c>
      <c r="L17" s="12">
        <v>63.61</v>
      </c>
      <c r="M17" s="12">
        <v>71.959999999999994</v>
      </c>
      <c r="N17" s="12">
        <v>93.26</v>
      </c>
      <c r="O17" s="12">
        <v>111.99</v>
      </c>
      <c r="P17" s="12">
        <v>84.26</v>
      </c>
      <c r="Q17" s="12">
        <v>72.201999999999998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</row>
    <row r="18" spans="1:32">
      <c r="A18" s="4" t="s">
        <v>14</v>
      </c>
      <c r="B18" s="12">
        <v>24.5</v>
      </c>
      <c r="C18" s="12">
        <v>0</v>
      </c>
      <c r="D18" s="12">
        <v>21.9</v>
      </c>
      <c r="E18" s="12">
        <v>0</v>
      </c>
      <c r="F18" s="12">
        <v>24.4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15.6</v>
      </c>
      <c r="M18" s="12">
        <v>14.7</v>
      </c>
      <c r="N18" s="12">
        <f>42.454+11.65</f>
        <v>54.103999999999999</v>
      </c>
      <c r="O18" s="10">
        <v>51.085999999999999</v>
      </c>
      <c r="P18" s="10">
        <v>59.898000000000003</v>
      </c>
      <c r="Q18" s="10">
        <v>126.294</v>
      </c>
      <c r="R18" s="10">
        <v>12.93346451</v>
      </c>
      <c r="S18" s="10">
        <v>22.575303909999999</v>
      </c>
      <c r="T18" s="10">
        <v>9.8756144600000013</v>
      </c>
      <c r="U18" s="10">
        <v>2.5311096200000001</v>
      </c>
      <c r="V18" s="10">
        <f>('[3]Dec '!$G$17+'[8]Dec '!$F$19)/1000000</f>
        <v>12.25298179</v>
      </c>
      <c r="W18" s="10">
        <v>0</v>
      </c>
      <c r="X18" s="14">
        <v>41.62</v>
      </c>
      <c r="Y18" s="14"/>
      <c r="Z18" s="13">
        <v>0</v>
      </c>
      <c r="AA18" s="13">
        <v>0</v>
      </c>
      <c r="AB18" s="13">
        <v>111.6</v>
      </c>
      <c r="AC18" s="13">
        <v>0</v>
      </c>
      <c r="AD18" s="13">
        <v>0</v>
      </c>
      <c r="AE18" s="13">
        <v>110.578</v>
      </c>
      <c r="AF18" s="13">
        <v>0</v>
      </c>
    </row>
    <row r="19" spans="1:32">
      <c r="A19" s="4" t="s">
        <v>15</v>
      </c>
      <c r="B19" s="12">
        <v>0</v>
      </c>
      <c r="C19" s="12">
        <v>0</v>
      </c>
      <c r="D19" s="12">
        <v>0</v>
      </c>
      <c r="E19" s="12">
        <v>0.2</v>
      </c>
      <c r="F19" s="12">
        <v>0.02</v>
      </c>
      <c r="G19" s="12">
        <v>1.3</v>
      </c>
      <c r="H19" s="12">
        <v>2.58</v>
      </c>
      <c r="I19" s="12">
        <v>2.13</v>
      </c>
      <c r="J19" s="12">
        <v>0.4</v>
      </c>
      <c r="K19" s="12">
        <v>0</v>
      </c>
      <c r="L19" s="12">
        <v>0</v>
      </c>
      <c r="M19" s="12">
        <v>0</v>
      </c>
      <c r="N19" s="12">
        <v>0.83099999999999996</v>
      </c>
      <c r="O19" s="12">
        <v>0.84699999999999998</v>
      </c>
      <c r="P19" s="12">
        <v>4.3899999999999997</v>
      </c>
      <c r="Q19" s="12">
        <v>3.41</v>
      </c>
      <c r="R19" s="12">
        <v>4.35926466</v>
      </c>
      <c r="S19" s="12">
        <v>3.8539954099999996</v>
      </c>
      <c r="T19" s="12">
        <v>1.7310000000000001</v>
      </c>
      <c r="U19" s="12">
        <v>4.54</v>
      </c>
      <c r="V19" s="12">
        <f>('[3]DEC REVISE'!$C$19+'[5]Dec '!$H$12+[13]résumé!$D$20+'[7]Dec '!$E$16+'[8]Dec '!$E$19+'[9]Dec '!$E$19+'[10]Dec '!$E$24+'[11]Dec '!$E$20+[12]Dec!$D$17)/1000000</f>
        <v>7.1948126800000001</v>
      </c>
      <c r="W19" s="12">
        <v>8.27</v>
      </c>
      <c r="X19" s="18">
        <v>14.462</v>
      </c>
      <c r="Y19" s="18">
        <v>4.9354174999999998</v>
      </c>
      <c r="Z19" s="18">
        <v>6.5090000000000003</v>
      </c>
      <c r="AA19" s="18">
        <v>1.9381098300000001</v>
      </c>
      <c r="AB19" s="18">
        <v>0.27</v>
      </c>
      <c r="AC19" s="18">
        <v>0</v>
      </c>
      <c r="AD19" s="13">
        <v>0</v>
      </c>
      <c r="AE19" s="18">
        <v>0</v>
      </c>
      <c r="AF19" s="13">
        <v>0</v>
      </c>
    </row>
    <row r="20" spans="1:32">
      <c r="A20" s="4" t="s">
        <v>16</v>
      </c>
      <c r="B20" s="12">
        <v>0</v>
      </c>
      <c r="C20" s="12">
        <v>0.8</v>
      </c>
      <c r="D20" s="12">
        <v>0.1</v>
      </c>
      <c r="E20" s="12">
        <v>0.7</v>
      </c>
      <c r="F20" s="12">
        <v>1.5</v>
      </c>
      <c r="G20" s="12">
        <v>1.8</v>
      </c>
      <c r="H20" s="12">
        <v>1.2</v>
      </c>
      <c r="I20" s="12">
        <v>3.94</v>
      </c>
      <c r="J20" s="12">
        <v>1.47</v>
      </c>
      <c r="K20" s="12">
        <f>0.088+0.438+0.241+0.329</f>
        <v>1.0960000000000001</v>
      </c>
      <c r="L20" s="12">
        <v>3.0739999999999998</v>
      </c>
      <c r="M20" s="12">
        <f>1.98+0.33+0.109</f>
        <v>2.419</v>
      </c>
      <c r="N20" s="12">
        <v>3.32</v>
      </c>
      <c r="O20" s="12">
        <v>3.8479999999999999</v>
      </c>
      <c r="P20" s="12">
        <f>7.06+2.11</f>
        <v>9.17</v>
      </c>
      <c r="Q20" s="12">
        <v>14.494</v>
      </c>
      <c r="R20" s="12">
        <v>5.1190379100000003</v>
      </c>
      <c r="S20" s="12">
        <v>3.0288269099999998</v>
      </c>
      <c r="T20" s="12">
        <v>0.86825423000000002</v>
      </c>
      <c r="U20" s="12">
        <v>1.33</v>
      </c>
      <c r="V20" s="12">
        <f>('[1]DEC révisé'!$D$19+'[2]DEC révisé'!$D$19+'[10]Dec '!$D$24)/1000000</f>
        <v>0.82829523999999999</v>
      </c>
      <c r="W20" s="12">
        <v>2.96</v>
      </c>
      <c r="X20" s="13">
        <v>0.314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</row>
    <row r="21" spans="1:32">
      <c r="A21" s="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>
      <c r="A22" s="9" t="s">
        <v>88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4">
        <f>AF23</f>
        <v>239.55720628</v>
      </c>
    </row>
    <row r="23" spans="1:32">
      <c r="A23" s="4" t="s">
        <v>86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  <c r="Z23" s="13"/>
      <c r="AA23" s="13"/>
      <c r="AB23" s="13"/>
      <c r="AC23" s="13"/>
      <c r="AD23" s="13"/>
      <c r="AE23" s="13"/>
      <c r="AF23" s="13">
        <f>239557206.28/1000000</f>
        <v>239.55720628</v>
      </c>
    </row>
    <row r="24" spans="1:32" ht="15">
      <c r="A24" s="4"/>
      <c r="B24" s="12"/>
      <c r="C24" s="12"/>
      <c r="D24" s="12"/>
      <c r="E24" s="12"/>
      <c r="F24" s="12"/>
      <c r="G24" s="12"/>
      <c r="H24" s="17"/>
      <c r="I24" s="17"/>
      <c r="J24" s="12"/>
      <c r="K24" s="17"/>
      <c r="L24" s="17"/>
      <c r="M24" s="17"/>
      <c r="N24" s="17"/>
      <c r="O24" s="17"/>
      <c r="P24" s="17"/>
      <c r="Q24" s="17"/>
      <c r="R24" s="12"/>
      <c r="S24" s="17"/>
      <c r="T24" s="17"/>
      <c r="U24" s="10"/>
      <c r="V24" s="10"/>
      <c r="W24" s="12"/>
      <c r="X24" s="28"/>
      <c r="Y24" s="54"/>
      <c r="Z24" s="54"/>
      <c r="AA24" s="54"/>
      <c r="AB24" s="54"/>
      <c r="AC24" s="54"/>
      <c r="AD24" s="54"/>
      <c r="AE24" s="54"/>
      <c r="AF24" s="54"/>
    </row>
    <row r="25" spans="1:32" ht="14.4" thickBot="1">
      <c r="A25" s="19" t="s">
        <v>17</v>
      </c>
      <c r="B25" s="20">
        <f t="shared" ref="B25:AC25" si="4">B15+B7</f>
        <v>132.69999999999999</v>
      </c>
      <c r="C25" s="20">
        <f>C15+C7</f>
        <v>109.7</v>
      </c>
      <c r="D25" s="20">
        <f>D15+D7</f>
        <v>74.199999999999989</v>
      </c>
      <c r="E25" s="20">
        <f t="shared" si="4"/>
        <v>61.100000000000009</v>
      </c>
      <c r="F25" s="20">
        <f t="shared" si="4"/>
        <v>104.92</v>
      </c>
      <c r="G25" s="20">
        <f t="shared" si="4"/>
        <v>50.8</v>
      </c>
      <c r="H25" s="20">
        <f t="shared" si="4"/>
        <v>35.42</v>
      </c>
      <c r="I25" s="20">
        <f>I15+I7</f>
        <v>13.04</v>
      </c>
      <c r="J25" s="20">
        <f>J15+J7</f>
        <v>49.61</v>
      </c>
      <c r="K25" s="20">
        <f t="shared" si="4"/>
        <v>23.257999999999999</v>
      </c>
      <c r="L25" s="20">
        <f t="shared" si="4"/>
        <v>113.70799999999998</v>
      </c>
      <c r="M25" s="20">
        <f t="shared" si="4"/>
        <v>99.213999999999999</v>
      </c>
      <c r="N25" s="20">
        <f t="shared" si="4"/>
        <v>151.51499999999999</v>
      </c>
      <c r="O25" s="20">
        <f t="shared" si="4"/>
        <v>384.952</v>
      </c>
      <c r="P25" s="20">
        <f t="shared" si="4"/>
        <v>284.69799999999998</v>
      </c>
      <c r="Q25" s="20">
        <f t="shared" si="4"/>
        <v>417.70434016999997</v>
      </c>
      <c r="R25" s="20">
        <f t="shared" si="4"/>
        <v>371.99755370000003</v>
      </c>
      <c r="S25" s="20">
        <f t="shared" si="4"/>
        <v>397.28276884999991</v>
      </c>
      <c r="T25" s="20">
        <f t="shared" si="4"/>
        <v>414.05395514999998</v>
      </c>
      <c r="U25" s="20">
        <f t="shared" si="4"/>
        <v>364.16159496</v>
      </c>
      <c r="V25" s="20">
        <f t="shared" si="4"/>
        <v>184.82492492000003</v>
      </c>
      <c r="W25" s="20">
        <f t="shared" si="4"/>
        <v>101.4162</v>
      </c>
      <c r="X25" s="20">
        <f t="shared" si="4"/>
        <v>118.663</v>
      </c>
      <c r="Y25" s="20">
        <f t="shared" si="4"/>
        <v>70.054895519100015</v>
      </c>
      <c r="Z25" s="20">
        <f t="shared" si="4"/>
        <v>27.369</v>
      </c>
      <c r="AA25" s="20">
        <f t="shared" si="4"/>
        <v>2.5983750500000005</v>
      </c>
      <c r="AB25" s="20">
        <f t="shared" si="4"/>
        <v>111.86999999999999</v>
      </c>
      <c r="AC25" s="20">
        <f t="shared" si="4"/>
        <v>82.5</v>
      </c>
      <c r="AD25" s="20">
        <f>AD15+AD7</f>
        <v>30</v>
      </c>
      <c r="AE25" s="20">
        <f>AE15+AE7</f>
        <v>110.578</v>
      </c>
      <c r="AF25" s="20">
        <f>AF15+AF7+AF22</f>
        <v>239.55720628</v>
      </c>
    </row>
    <row r="26" spans="1:32" ht="15">
      <c r="A26" s="9" t="s">
        <v>18</v>
      </c>
      <c r="B26" s="70"/>
      <c r="C26" s="70"/>
      <c r="D26" s="70"/>
      <c r="E26" s="70"/>
      <c r="F26" s="71"/>
      <c r="G26" s="70"/>
      <c r="H26" s="17"/>
      <c r="I26" s="17"/>
      <c r="J26" s="72"/>
      <c r="K26" s="12"/>
      <c r="L26" s="17"/>
      <c r="M26" s="17"/>
      <c r="N26" s="17"/>
      <c r="O26" s="17"/>
      <c r="P26" s="17"/>
      <c r="Q26" s="12"/>
      <c r="R26" s="17"/>
      <c r="S26" s="73"/>
      <c r="T26" s="73"/>
      <c r="U26" s="17"/>
      <c r="V26" s="17"/>
      <c r="W26" s="10"/>
      <c r="X26" s="54"/>
      <c r="Y26" s="54"/>
      <c r="Z26" s="54"/>
      <c r="AA26" s="54"/>
      <c r="AB26" s="54"/>
      <c r="AC26" s="54"/>
      <c r="AD26" s="54"/>
      <c r="AE26" s="54"/>
    </row>
    <row r="27" spans="1:32" ht="15">
      <c r="A27" s="4"/>
      <c r="B27" s="12"/>
      <c r="C27" s="12"/>
      <c r="D27" s="12"/>
      <c r="E27" s="12"/>
      <c r="F27" s="22"/>
      <c r="G27" s="22"/>
      <c r="H27" s="22"/>
      <c r="I27" s="22"/>
      <c r="J27" s="17"/>
      <c r="K27" s="22"/>
      <c r="L27" s="17"/>
      <c r="M27" s="73"/>
      <c r="N27" s="12"/>
      <c r="O27" s="17"/>
      <c r="P27" s="17"/>
      <c r="Q27" s="17"/>
      <c r="R27" s="17"/>
      <c r="S27" s="17"/>
      <c r="T27" s="17"/>
      <c r="U27" s="17"/>
      <c r="V27" s="17"/>
      <c r="W27" s="54"/>
      <c r="X27" s="54"/>
      <c r="Y27" s="54"/>
      <c r="Z27" s="54"/>
      <c r="AA27" s="54"/>
      <c r="AB27" s="54"/>
      <c r="AC27" s="54"/>
      <c r="AD27" s="54"/>
      <c r="AE27" s="54"/>
    </row>
    <row r="28" spans="1:32" ht="15.6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4"/>
      <c r="M28" s="4"/>
      <c r="N28" s="4"/>
      <c r="O28" s="4"/>
      <c r="P28" s="4"/>
      <c r="Q28" s="4"/>
      <c r="R28" s="4"/>
      <c r="S28" s="4"/>
      <c r="T28" s="4"/>
      <c r="U28" s="23"/>
      <c r="V28" s="23"/>
      <c r="W28" s="24"/>
      <c r="X28" s="16"/>
      <c r="Y28" s="16"/>
      <c r="Z28" s="16"/>
      <c r="AA28" s="16"/>
      <c r="AB28" s="16"/>
      <c r="AC28" s="1"/>
      <c r="AD28" s="1"/>
      <c r="AE28" s="1"/>
    </row>
    <row r="29" spans="1:32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21"/>
      <c r="V29" s="21"/>
      <c r="W29" s="1"/>
      <c r="X29" s="25"/>
      <c r="Y29" s="25"/>
      <c r="Z29" s="1"/>
      <c r="AA29" s="1"/>
      <c r="AB29" s="1"/>
      <c r="AC29" s="1"/>
      <c r="AD29" s="1"/>
      <c r="AE29" s="1"/>
    </row>
    <row r="30" spans="1:32" ht="15">
      <c r="A30" s="26"/>
      <c r="B30" s="11"/>
      <c r="C30" s="11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"/>
      <c r="X30" s="1"/>
      <c r="Y30" s="1"/>
      <c r="Z30" s="1"/>
      <c r="AA30" s="1"/>
      <c r="AB30" s="1"/>
      <c r="AC30" s="1"/>
      <c r="AD30" s="1"/>
      <c r="AE30" s="1"/>
    </row>
    <row r="31" spans="1:32" ht="15">
      <c r="A31" s="4"/>
      <c r="B31" s="11"/>
      <c r="C31" s="11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1"/>
      <c r="X31" s="1"/>
      <c r="Y31" s="1"/>
      <c r="Z31" s="1"/>
      <c r="AA31" s="1"/>
      <c r="AB31" s="1"/>
      <c r="AC31" s="1"/>
      <c r="AD31" s="1"/>
      <c r="AE31" s="1"/>
    </row>
  </sheetData>
  <mergeCells count="3">
    <mergeCell ref="A1:AB1"/>
    <mergeCell ref="A2:AB2"/>
    <mergeCell ref="A3:A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"/>
  <sheetViews>
    <sheetView topLeftCell="T34" workbookViewId="0">
      <selection activeCell="AE49" sqref="AE49"/>
    </sheetView>
  </sheetViews>
  <sheetFormatPr defaultColWidth="8.796875" defaultRowHeight="13.8"/>
  <cols>
    <col min="31" max="31" width="11.5" customWidth="1"/>
  </cols>
  <sheetData>
    <row r="1" spans="1:46">
      <c r="A1" s="107" t="s">
        <v>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55"/>
      <c r="AC1" s="55"/>
      <c r="AD1" s="55"/>
    </row>
    <row r="2" spans="1:46">
      <c r="A2" s="107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55"/>
      <c r="AC2" s="55"/>
      <c r="AD2" s="55"/>
    </row>
    <row r="3" spans="1:46">
      <c r="A3" s="107" t="s">
        <v>74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56"/>
      <c r="AC3" s="56"/>
      <c r="AD3" s="56"/>
    </row>
    <row r="4" spans="1:46">
      <c r="A4" s="57"/>
      <c r="B4" s="57"/>
      <c r="C4" s="57"/>
      <c r="D4" s="57"/>
      <c r="E4" s="57"/>
      <c r="F4" s="57"/>
      <c r="G4" s="57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46" ht="14.4" thickBot="1">
      <c r="A5" s="58" t="s">
        <v>75</v>
      </c>
      <c r="B5" s="59">
        <v>1995</v>
      </c>
      <c r="C5" s="59">
        <v>1996</v>
      </c>
      <c r="D5" s="59">
        <v>1997</v>
      </c>
      <c r="E5" s="59">
        <v>1998</v>
      </c>
      <c r="F5" s="59">
        <v>1999</v>
      </c>
      <c r="G5" s="59">
        <v>2000</v>
      </c>
      <c r="H5" s="59">
        <v>2001</v>
      </c>
      <c r="I5" s="59">
        <v>2002</v>
      </c>
      <c r="J5" s="59">
        <v>2003</v>
      </c>
      <c r="K5" s="59">
        <v>2004</v>
      </c>
      <c r="L5" s="59">
        <v>2005</v>
      </c>
      <c r="M5" s="59">
        <v>2006</v>
      </c>
      <c r="N5" s="59">
        <v>2007</v>
      </c>
      <c r="O5" s="59">
        <v>2008</v>
      </c>
      <c r="P5" s="60">
        <v>2009</v>
      </c>
      <c r="Q5" s="60">
        <v>2010</v>
      </c>
      <c r="R5" s="60">
        <v>2011</v>
      </c>
      <c r="S5" s="60">
        <v>2012</v>
      </c>
      <c r="T5" s="60">
        <v>2013</v>
      </c>
      <c r="U5" s="60">
        <v>2014</v>
      </c>
      <c r="V5" s="60">
        <v>2015</v>
      </c>
      <c r="W5" s="60">
        <v>2016</v>
      </c>
      <c r="X5" s="60">
        <v>2017</v>
      </c>
      <c r="Y5" s="60">
        <v>2018</v>
      </c>
      <c r="Z5" s="60">
        <v>2019</v>
      </c>
      <c r="AA5" s="60">
        <v>2020</v>
      </c>
      <c r="AB5" s="60">
        <v>2021</v>
      </c>
      <c r="AC5" s="60">
        <v>2022</v>
      </c>
      <c r="AD5" s="60">
        <v>2023</v>
      </c>
      <c r="AE5" s="60">
        <v>2024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</row>
    <row r="6" spans="1:46" ht="14.4" thickTop="1">
      <c r="A6" s="61" t="s">
        <v>76</v>
      </c>
      <c r="B6" s="61">
        <v>9.8999999999999986</v>
      </c>
      <c r="C6" s="61">
        <v>8.1</v>
      </c>
      <c r="D6" s="61">
        <v>12.3</v>
      </c>
      <c r="E6" s="61">
        <v>11.899999999999999</v>
      </c>
      <c r="F6" s="61">
        <v>18</v>
      </c>
      <c r="G6" s="61">
        <v>12.52</v>
      </c>
      <c r="H6" s="61">
        <v>8.9</v>
      </c>
      <c r="I6" s="61">
        <v>3.4300000000000006</v>
      </c>
      <c r="J6" s="61">
        <v>14.33</v>
      </c>
      <c r="K6" s="61">
        <v>13.207599999999998</v>
      </c>
      <c r="L6" s="61">
        <v>31.322999999999997</v>
      </c>
      <c r="M6" s="61">
        <v>16.882999999999999</v>
      </c>
      <c r="N6" s="27">
        <v>16.660000000000004</v>
      </c>
      <c r="O6" s="27">
        <v>19.277999999999999</v>
      </c>
      <c r="P6" s="27">
        <v>11.912857000000002</v>
      </c>
      <c r="Q6" s="27">
        <v>7.1782840600000002</v>
      </c>
      <c r="R6" s="27">
        <v>0.74245014932135001</v>
      </c>
      <c r="S6" s="27">
        <v>0.36315064999999996</v>
      </c>
      <c r="T6" s="27">
        <v>1.69700333</v>
      </c>
      <c r="U6" s="27">
        <v>8.0641289999999994</v>
      </c>
      <c r="V6" s="27">
        <v>8.1827288133768956</v>
      </c>
      <c r="W6" s="27">
        <v>19.256923716589665</v>
      </c>
      <c r="X6" s="27">
        <v>4.0860010500000001</v>
      </c>
      <c r="Y6" s="27">
        <v>3.2775018685530402</v>
      </c>
      <c r="Z6" s="27">
        <v>3.3627325442070646</v>
      </c>
      <c r="AA6" s="27">
        <v>2.95366229</v>
      </c>
      <c r="AB6" s="27">
        <v>13.463999999999999</v>
      </c>
      <c r="AC6" s="27">
        <f>AC8+AC15</f>
        <v>2.7959999999999998</v>
      </c>
      <c r="AD6" s="27">
        <v>8.7594399999999997</v>
      </c>
      <c r="AE6" s="27">
        <f>AE8+AE15+AE25</f>
        <v>18.49564591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62"/>
      <c r="AB7" s="62"/>
      <c r="AC7" s="62"/>
      <c r="AD7" s="62"/>
      <c r="AE7" s="62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</row>
    <row r="8" spans="1:46">
      <c r="A8" s="27" t="s">
        <v>11</v>
      </c>
      <c r="B8" s="27">
        <v>8.1999999999999993</v>
      </c>
      <c r="C8" s="27">
        <v>7.4</v>
      </c>
      <c r="D8" s="27">
        <v>8.3000000000000007</v>
      </c>
      <c r="E8" s="27">
        <v>9.3999999999999986</v>
      </c>
      <c r="F8" s="27">
        <v>10.899999999999999</v>
      </c>
      <c r="G8" s="27">
        <v>10.36</v>
      </c>
      <c r="H8" s="27">
        <v>7.3</v>
      </c>
      <c r="I8" s="27">
        <v>3.1300000000000003</v>
      </c>
      <c r="J8" s="27">
        <v>13.628</v>
      </c>
      <c r="K8" s="27">
        <v>11.424599999999998</v>
      </c>
      <c r="L8" s="27">
        <v>30.009999999999998</v>
      </c>
      <c r="M8" s="27">
        <v>15.124000000000001</v>
      </c>
      <c r="N8" s="27">
        <v>15.538000000000002</v>
      </c>
      <c r="O8" s="27">
        <v>17.488999999999997</v>
      </c>
      <c r="P8" s="27">
        <v>9.5328570000000017</v>
      </c>
      <c r="Q8" s="27">
        <v>6.09568128</v>
      </c>
      <c r="R8" s="27">
        <v>0.74180014932134997</v>
      </c>
      <c r="S8" s="27">
        <v>0.21801509999999996</v>
      </c>
      <c r="T8" s="27">
        <v>0.29000333</v>
      </c>
      <c r="U8" s="27">
        <v>0.34045691</v>
      </c>
      <c r="V8" s="27">
        <v>0.45265650337689506</v>
      </c>
      <c r="W8" s="27">
        <v>0.59195346303539031</v>
      </c>
      <c r="X8" s="27">
        <v>0.6194464300000001</v>
      </c>
      <c r="Y8" s="27">
        <v>0.88587056855303969</v>
      </c>
      <c r="Z8" s="27">
        <v>1.2442818142070644</v>
      </c>
      <c r="AA8" s="27">
        <v>0.95378898999999995</v>
      </c>
      <c r="AB8" s="27">
        <v>5.6559999999999997</v>
      </c>
      <c r="AC8" s="27">
        <f>SUM(AC9:AC13)</f>
        <v>0.87</v>
      </c>
      <c r="AD8" s="27">
        <v>1.02</v>
      </c>
      <c r="AE8" s="27">
        <f>SUM(AE9:AE13)</f>
        <v>0.70715074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</row>
    <row r="9" spans="1:46">
      <c r="A9" s="55" t="s">
        <v>12</v>
      </c>
      <c r="B9" s="62">
        <v>2.5</v>
      </c>
      <c r="C9" s="62">
        <v>3</v>
      </c>
      <c r="D9" s="62">
        <v>3</v>
      </c>
      <c r="E9" s="62">
        <v>3.3</v>
      </c>
      <c r="F9" s="62">
        <v>3.8</v>
      </c>
      <c r="G9" s="62">
        <v>3.5</v>
      </c>
      <c r="H9" s="62">
        <v>1.9</v>
      </c>
      <c r="I9" s="62">
        <v>0</v>
      </c>
      <c r="J9" s="62">
        <v>0</v>
      </c>
      <c r="K9" s="62">
        <v>0</v>
      </c>
      <c r="L9" s="62">
        <v>19.893000000000001</v>
      </c>
      <c r="M9" s="62">
        <v>3.5229999999999997</v>
      </c>
      <c r="N9" s="62">
        <v>3.8390000000000004</v>
      </c>
      <c r="O9" s="62">
        <v>3.9750000000000001</v>
      </c>
      <c r="P9" s="62">
        <v>2.42333</v>
      </c>
      <c r="Q9" s="62">
        <v>0.14932134999999999</v>
      </c>
      <c r="R9" s="62">
        <v>1.4932134999999999E-7</v>
      </c>
      <c r="S9" s="62">
        <v>0</v>
      </c>
      <c r="T9" s="62">
        <v>0</v>
      </c>
      <c r="U9" s="63">
        <v>0</v>
      </c>
      <c r="V9" s="63">
        <v>0</v>
      </c>
      <c r="W9" s="63">
        <v>0</v>
      </c>
      <c r="X9" s="63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</row>
    <row r="10" spans="1:46">
      <c r="A10" s="55" t="s">
        <v>13</v>
      </c>
      <c r="B10" s="62">
        <v>3.7</v>
      </c>
      <c r="C10" s="62">
        <v>4.2</v>
      </c>
      <c r="D10" s="62">
        <v>5</v>
      </c>
      <c r="E10" s="62">
        <v>4.9000000000000004</v>
      </c>
      <c r="F10" s="62">
        <v>5.6</v>
      </c>
      <c r="G10" s="62">
        <v>5.2</v>
      </c>
      <c r="H10" s="62">
        <v>3.9</v>
      </c>
      <c r="I10" s="62">
        <v>1.75</v>
      </c>
      <c r="J10" s="62">
        <v>12.856</v>
      </c>
      <c r="K10" s="62">
        <v>10.416899999999998</v>
      </c>
      <c r="L10" s="62">
        <v>8.7899999999999991</v>
      </c>
      <c r="M10" s="62">
        <v>9.9209999999999994</v>
      </c>
      <c r="N10" s="62">
        <v>11.14</v>
      </c>
      <c r="O10" s="62">
        <v>12.196</v>
      </c>
      <c r="P10" s="62">
        <v>6.2065000000000001</v>
      </c>
      <c r="Q10" s="62">
        <v>5.4139948899999997</v>
      </c>
      <c r="R10" s="62">
        <v>3.8E-3</v>
      </c>
      <c r="S10" s="62">
        <v>1.1106E-3</v>
      </c>
      <c r="T10" s="62">
        <v>1.00333E-3</v>
      </c>
      <c r="U10" s="64">
        <v>4.5690999999999999E-4</v>
      </c>
      <c r="V10" s="65">
        <v>5.8282433768950112E-3</v>
      </c>
      <c r="W10" s="62">
        <v>1.0868130353904066E-3</v>
      </c>
      <c r="X10" s="62">
        <v>0</v>
      </c>
      <c r="Y10" s="62">
        <v>5.8705685530397221E-3</v>
      </c>
      <c r="Z10" s="62">
        <v>4.2914420706434214E-4</v>
      </c>
      <c r="AA10" s="62">
        <v>3.1796E-4</v>
      </c>
      <c r="AB10" s="62">
        <v>1.6E-2</v>
      </c>
      <c r="AC10" s="62">
        <v>0</v>
      </c>
      <c r="AD10" s="62">
        <v>0</v>
      </c>
      <c r="AE10" s="62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</row>
    <row r="11" spans="1:46">
      <c r="A11" s="55" t="s">
        <v>14</v>
      </c>
      <c r="B11" s="62">
        <v>1.9</v>
      </c>
      <c r="C11" s="62">
        <v>0</v>
      </c>
      <c r="D11" s="62">
        <v>0</v>
      </c>
      <c r="E11" s="62">
        <v>0.8</v>
      </c>
      <c r="F11" s="62">
        <v>0.9</v>
      </c>
      <c r="G11" s="62">
        <v>1.5</v>
      </c>
      <c r="H11" s="62">
        <v>1.1000000000000001</v>
      </c>
      <c r="I11" s="62">
        <v>1.04</v>
      </c>
      <c r="J11" s="62">
        <v>0.49</v>
      </c>
      <c r="K11" s="62">
        <v>0.33100000000000002</v>
      </c>
      <c r="L11" s="62">
        <v>0.65900000000000003</v>
      </c>
      <c r="M11" s="62">
        <v>0.9830000000000001</v>
      </c>
      <c r="N11" s="62">
        <v>0.06</v>
      </c>
      <c r="O11" s="62">
        <v>0.86</v>
      </c>
      <c r="P11" s="62">
        <v>0.3664</v>
      </c>
      <c r="Q11" s="62">
        <v>0.42280254</v>
      </c>
      <c r="R11" s="62">
        <v>0.43</v>
      </c>
      <c r="S11" s="62">
        <v>0</v>
      </c>
      <c r="T11" s="62">
        <v>0</v>
      </c>
      <c r="U11" s="63">
        <v>0</v>
      </c>
      <c r="V11" s="63">
        <v>0</v>
      </c>
      <c r="W11" s="63">
        <v>0</v>
      </c>
      <c r="X11" s="63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104">
        <v>0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</row>
    <row r="12" spans="1:46">
      <c r="A12" s="55" t="s">
        <v>15</v>
      </c>
      <c r="B12" s="62">
        <v>0.1</v>
      </c>
      <c r="C12" s="62">
        <v>0.2</v>
      </c>
      <c r="D12" s="62">
        <v>0.3</v>
      </c>
      <c r="E12" s="62">
        <v>0.2</v>
      </c>
      <c r="F12" s="62">
        <v>0.2</v>
      </c>
      <c r="G12" s="62">
        <v>0.06</v>
      </c>
      <c r="H12" s="62">
        <v>0.1</v>
      </c>
      <c r="I12" s="62">
        <v>0.24</v>
      </c>
      <c r="J12" s="62">
        <v>0.09</v>
      </c>
      <c r="K12" s="62">
        <v>0.28870000000000001</v>
      </c>
      <c r="L12" s="62">
        <v>0.159</v>
      </c>
      <c r="M12" s="62">
        <v>0.159</v>
      </c>
      <c r="N12" s="62">
        <v>7.7000000000000013E-2</v>
      </c>
      <c r="O12" s="62">
        <v>9.2999999999999999E-2</v>
      </c>
      <c r="P12" s="62">
        <v>0.161827</v>
      </c>
      <c r="Q12" s="62">
        <v>0.10956249999999999</v>
      </c>
      <c r="R12" s="62">
        <v>0.308</v>
      </c>
      <c r="S12" s="62">
        <v>0.21690449999999997</v>
      </c>
      <c r="T12" s="62">
        <v>0.28899999999999998</v>
      </c>
      <c r="U12" s="64">
        <v>0.34</v>
      </c>
      <c r="V12" s="65">
        <v>0.44682826000000003</v>
      </c>
      <c r="W12" s="63">
        <v>0.59086664999999994</v>
      </c>
      <c r="X12" s="63">
        <v>0.6194464300000001</v>
      </c>
      <c r="Y12" s="62">
        <v>0.88</v>
      </c>
      <c r="Z12" s="62">
        <v>1.2438526700000001</v>
      </c>
      <c r="AA12" s="62">
        <v>0.95347103</v>
      </c>
      <c r="AB12" s="62">
        <v>5.64</v>
      </c>
      <c r="AC12" s="62">
        <v>0.87</v>
      </c>
      <c r="AD12" s="62">
        <v>1.02</v>
      </c>
      <c r="AE12" s="62">
        <f>707150.74/1000000</f>
        <v>0.70715074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</row>
    <row r="13" spans="1:46">
      <c r="A13" s="55" t="s">
        <v>16</v>
      </c>
      <c r="B13" s="62">
        <v>0</v>
      </c>
      <c r="C13" s="62">
        <v>0</v>
      </c>
      <c r="D13" s="62">
        <v>0</v>
      </c>
      <c r="E13" s="62">
        <v>0.2</v>
      </c>
      <c r="F13" s="62">
        <v>0.4</v>
      </c>
      <c r="G13" s="62">
        <v>0.1</v>
      </c>
      <c r="H13" s="62">
        <v>0.3</v>
      </c>
      <c r="I13" s="62">
        <v>0.1</v>
      </c>
      <c r="J13" s="62">
        <v>0.192</v>
      </c>
      <c r="K13" s="62">
        <v>0.38800000000000001</v>
      </c>
      <c r="L13" s="62">
        <v>0.50900000000000001</v>
      </c>
      <c r="M13" s="62">
        <v>0.53800000000000003</v>
      </c>
      <c r="N13" s="62">
        <v>0.42200000000000004</v>
      </c>
      <c r="O13" s="62">
        <v>0.36499999999999999</v>
      </c>
      <c r="P13" s="62">
        <v>0.37480000000000002</v>
      </c>
      <c r="Q13" s="62">
        <v>0</v>
      </c>
      <c r="R13" s="62">
        <v>0</v>
      </c>
      <c r="S13" s="62">
        <v>0</v>
      </c>
      <c r="T13" s="62">
        <v>0</v>
      </c>
      <c r="U13" s="63">
        <v>0</v>
      </c>
      <c r="V13" s="63">
        <v>0</v>
      </c>
      <c r="W13" s="63">
        <v>0</v>
      </c>
      <c r="X13" s="63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1:46">
      <c r="A14" s="5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  <c r="V14" s="63"/>
      <c r="W14" s="63"/>
      <c r="X14" s="63"/>
      <c r="Y14" s="62"/>
      <c r="Z14" s="62"/>
      <c r="AA14" s="62"/>
      <c r="AB14" s="62"/>
      <c r="AC14" s="62"/>
      <c r="AD14" s="62"/>
      <c r="AE14" s="62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</row>
    <row r="15" spans="1:46">
      <c r="A15" s="27" t="s">
        <v>4</v>
      </c>
      <c r="B15" s="27">
        <v>1.7</v>
      </c>
      <c r="C15" s="27">
        <v>0.7</v>
      </c>
      <c r="D15" s="27">
        <v>4</v>
      </c>
      <c r="E15" s="27">
        <v>2.5</v>
      </c>
      <c r="F15" s="27">
        <v>7.1000000000000005</v>
      </c>
      <c r="G15" s="27">
        <v>2.16</v>
      </c>
      <c r="H15" s="27">
        <v>1.6</v>
      </c>
      <c r="I15" s="27">
        <v>0.30000000000000004</v>
      </c>
      <c r="J15" s="27">
        <v>0.70200000000000007</v>
      </c>
      <c r="K15" s="27">
        <v>1.7829999999999999</v>
      </c>
      <c r="L15" s="27">
        <v>1.3130000000000002</v>
      </c>
      <c r="M15" s="27">
        <v>1.7590000000000001</v>
      </c>
      <c r="N15" s="27">
        <v>1.1219999999999999</v>
      </c>
      <c r="O15" s="27">
        <v>1.7889999999999999</v>
      </c>
      <c r="P15" s="27">
        <v>2.38</v>
      </c>
      <c r="Q15" s="27">
        <v>1.08260278</v>
      </c>
      <c r="R15" s="27">
        <v>6.4999999999999997E-4</v>
      </c>
      <c r="S15" s="27">
        <v>0.14513555</v>
      </c>
      <c r="T15" s="27">
        <v>1.407</v>
      </c>
      <c r="U15" s="66">
        <v>7.7236720899999991</v>
      </c>
      <c r="V15" s="66">
        <v>7.7300723099999997</v>
      </c>
      <c r="W15" s="66">
        <v>18.664970253554273</v>
      </c>
      <c r="X15" s="66">
        <v>3.4665546200000001</v>
      </c>
      <c r="Y15" s="27">
        <v>2.3916313000000002</v>
      </c>
      <c r="Z15" s="27">
        <v>2.1184507300000002</v>
      </c>
      <c r="AA15" s="27">
        <v>1.9998733</v>
      </c>
      <c r="AB15" s="27">
        <v>7.8079999999999998</v>
      </c>
      <c r="AC15" s="27">
        <f>SUM(AC16:AC23)</f>
        <v>1.9259999999999999</v>
      </c>
      <c r="AD15" s="27">
        <v>7.7394400000000001</v>
      </c>
      <c r="AE15" s="27">
        <f>SUM(AE16:AE23)</f>
        <v>8.986480310000001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</row>
    <row r="16" spans="1:46">
      <c r="A16" s="55" t="s">
        <v>5</v>
      </c>
      <c r="B16" s="62">
        <v>0.6</v>
      </c>
      <c r="C16" s="62">
        <v>0.5</v>
      </c>
      <c r="D16" s="62">
        <v>1.7</v>
      </c>
      <c r="E16" s="62">
        <v>1</v>
      </c>
      <c r="F16" s="62">
        <v>1.2</v>
      </c>
      <c r="G16" s="62">
        <v>1.1000000000000001</v>
      </c>
      <c r="H16" s="62">
        <v>0.6</v>
      </c>
      <c r="I16" s="62">
        <v>0</v>
      </c>
      <c r="J16" s="62">
        <v>0.05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3">
        <v>0</v>
      </c>
      <c r="V16" s="63">
        <v>0</v>
      </c>
      <c r="W16" s="63">
        <v>0</v>
      </c>
      <c r="X16" s="63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spans="1:46">
      <c r="A17" s="55" t="s">
        <v>6</v>
      </c>
      <c r="B17" s="62">
        <v>0.9</v>
      </c>
      <c r="C17" s="62">
        <v>0</v>
      </c>
      <c r="D17" s="62">
        <v>0.8</v>
      </c>
      <c r="E17" s="62">
        <v>0.7</v>
      </c>
      <c r="F17" s="62">
        <v>0.5</v>
      </c>
      <c r="G17" s="62">
        <v>0.4</v>
      </c>
      <c r="H17" s="62">
        <v>0.5</v>
      </c>
      <c r="I17" s="62">
        <v>0.2</v>
      </c>
      <c r="J17" s="62">
        <v>0.53200000000000003</v>
      </c>
      <c r="K17" s="62">
        <v>0.879</v>
      </c>
      <c r="L17" s="62">
        <v>0.47200000000000003</v>
      </c>
      <c r="M17" s="62">
        <v>0.35499999999999998</v>
      </c>
      <c r="N17" s="62">
        <v>6.3E-2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3">
        <v>0</v>
      </c>
      <c r="V17" s="63">
        <v>0</v>
      </c>
      <c r="W17" s="63">
        <v>0</v>
      </c>
      <c r="X17" s="63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</row>
    <row r="18" spans="1:46">
      <c r="A18" s="55" t="s">
        <v>8</v>
      </c>
      <c r="B18" s="27">
        <v>0.2</v>
      </c>
      <c r="C18" s="27">
        <v>0.2</v>
      </c>
      <c r="D18" s="27">
        <v>1.5</v>
      </c>
      <c r="E18" s="27">
        <v>0.8</v>
      </c>
      <c r="F18" s="27">
        <v>5.4</v>
      </c>
      <c r="G18" s="27">
        <v>0.66</v>
      </c>
      <c r="H18" s="27">
        <v>0.5</v>
      </c>
      <c r="I18" s="27">
        <v>0.1</v>
      </c>
      <c r="J18" s="27">
        <v>0.12</v>
      </c>
      <c r="K18" s="27">
        <v>0.90400000000000003</v>
      </c>
      <c r="L18" s="27">
        <v>0.84100000000000008</v>
      </c>
      <c r="M18" s="27">
        <v>1.4040000000000001</v>
      </c>
      <c r="N18" s="27">
        <v>1.0589999999999999</v>
      </c>
      <c r="O18" s="27">
        <v>1.7889999999999999</v>
      </c>
      <c r="P18" s="27">
        <v>2.38</v>
      </c>
      <c r="Q18" s="27">
        <v>1.08260278</v>
      </c>
      <c r="R18" s="27">
        <v>6.4999999999999997E-4</v>
      </c>
      <c r="S18" s="27">
        <v>0.14513555</v>
      </c>
      <c r="T18" s="27">
        <v>1.407</v>
      </c>
      <c r="U18" s="66">
        <v>7.7236720899999991</v>
      </c>
      <c r="V18" s="66">
        <v>6.34007231</v>
      </c>
      <c r="W18" s="66">
        <v>16.258367483000001</v>
      </c>
      <c r="X18" s="66">
        <v>1.28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1:46">
      <c r="A19" s="55" t="s">
        <v>58</v>
      </c>
      <c r="B19" s="62">
        <v>0.2</v>
      </c>
      <c r="C19" s="62">
        <v>0.2</v>
      </c>
      <c r="D19" s="62">
        <v>1.5</v>
      </c>
      <c r="E19" s="62">
        <v>0.8</v>
      </c>
      <c r="F19" s="62">
        <v>5.4</v>
      </c>
      <c r="G19" s="62">
        <v>0.66</v>
      </c>
      <c r="H19" s="62">
        <v>0.5</v>
      </c>
      <c r="I19" s="62">
        <v>0.1</v>
      </c>
      <c r="J19" s="62">
        <v>0.12</v>
      </c>
      <c r="K19" s="62">
        <v>0.90400000000000003</v>
      </c>
      <c r="L19" s="62">
        <v>0.84100000000000008</v>
      </c>
      <c r="M19" s="62">
        <v>1.4040000000000001</v>
      </c>
      <c r="N19" s="62">
        <v>1.0589999999999999</v>
      </c>
      <c r="O19" s="62">
        <v>1.7889999999999999</v>
      </c>
      <c r="P19" s="62">
        <v>2.38</v>
      </c>
      <c r="Q19" s="62">
        <v>1.08260278</v>
      </c>
      <c r="R19" s="62">
        <v>6.4999999999999997E-4</v>
      </c>
      <c r="S19" s="62">
        <v>0.14513555</v>
      </c>
      <c r="T19" s="62">
        <v>1.407</v>
      </c>
      <c r="U19" s="62">
        <v>7.7236720899999991</v>
      </c>
      <c r="V19" s="63">
        <v>5.5275418399999996</v>
      </c>
      <c r="W19" s="62">
        <v>16.258367483000001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</row>
    <row r="20" spans="1:46">
      <c r="A20" s="55" t="s">
        <v>10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0.81253047</v>
      </c>
      <c r="W20" s="62">
        <v>0</v>
      </c>
      <c r="X20" s="62">
        <v>1.28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</row>
    <row r="21" spans="1:46">
      <c r="A21" s="55" t="s">
        <v>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1.39</v>
      </c>
      <c r="W21" s="62">
        <v>0.8549659705542737</v>
      </c>
      <c r="X21" s="62">
        <v>0.64084775000000005</v>
      </c>
      <c r="Y21" s="62">
        <v>0.86460000000000004</v>
      </c>
      <c r="Z21" s="62">
        <v>0.66111655000000003</v>
      </c>
      <c r="AA21" s="62">
        <v>0.61315856000000002</v>
      </c>
      <c r="AB21" s="62">
        <v>4.0999999999999996</v>
      </c>
      <c r="AC21" s="62">
        <v>0.69</v>
      </c>
      <c r="AD21" s="62">
        <v>6.5759999999999996</v>
      </c>
      <c r="AE21" s="104">
        <f>7893222.21/1000000</f>
        <v>7.8932222100000002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</row>
    <row r="22" spans="1:46">
      <c r="A22" s="55" t="s">
        <v>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2.6636800000000002E-2</v>
      </c>
      <c r="X22" s="62">
        <v>2.487354E-2</v>
      </c>
      <c r="Y22" s="62">
        <v>1.7031299999999999E-2</v>
      </c>
      <c r="Z22" s="62">
        <v>2.091527E-2</v>
      </c>
      <c r="AA22" s="62">
        <v>1.9107409999999998E-2</v>
      </c>
      <c r="AB22" s="62">
        <v>7.8E-2</v>
      </c>
      <c r="AC22" s="62">
        <v>1.6E-2</v>
      </c>
      <c r="AD22" s="62">
        <v>1.3440000000000001E-2</v>
      </c>
      <c r="AE22" s="62">
        <f>11651.85/1000000</f>
        <v>1.165185E-2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</row>
    <row r="23" spans="1:46">
      <c r="A23" s="55" t="s">
        <v>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1.5249999999999999</v>
      </c>
      <c r="X23" s="62">
        <v>1.5208333300000001</v>
      </c>
      <c r="Y23" s="62">
        <v>1.51</v>
      </c>
      <c r="Z23" s="62">
        <v>1.43641891</v>
      </c>
      <c r="AA23" s="62">
        <v>1.36760733</v>
      </c>
      <c r="AB23" s="62">
        <v>3.63</v>
      </c>
      <c r="AC23" s="62">
        <v>1.22</v>
      </c>
      <c r="AD23" s="62">
        <v>1.1499999999999999</v>
      </c>
      <c r="AE23" s="62">
        <f>1081606.25/1000000</f>
        <v>1.0816062500000001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</row>
    <row r="24" spans="1:46">
      <c r="A24" s="55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</row>
    <row r="25" spans="1:46">
      <c r="A25" s="56" t="s">
        <v>89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27">
        <f>AE26</f>
        <v>8.8020148599999999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</row>
    <row r="26" spans="1:46">
      <c r="A26" s="55" t="s">
        <v>86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>
        <f>8802014.86/1000000</f>
        <v>8.8020148599999999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</row>
    <row r="27" spans="1:46">
      <c r="A27" s="55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36"/>
      <c r="V27" s="36"/>
      <c r="W27" s="62"/>
      <c r="X27" s="62"/>
      <c r="Y27" s="62"/>
      <c r="Z27" s="62"/>
      <c r="AA27" s="62"/>
      <c r="AB27" s="62"/>
      <c r="AC27" s="62"/>
      <c r="AD27" s="62"/>
      <c r="AE27" s="62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spans="1:46">
      <c r="A28" s="61" t="s">
        <v>80</v>
      </c>
      <c r="B28" s="61">
        <v>17.8</v>
      </c>
      <c r="C28" s="61">
        <v>16.899999999999999</v>
      </c>
      <c r="D28" s="61">
        <v>19.600000000000001</v>
      </c>
      <c r="E28" s="61">
        <v>25.2</v>
      </c>
      <c r="F28" s="61">
        <v>33.300000000000004</v>
      </c>
      <c r="G28" s="61">
        <v>24.969999999999995</v>
      </c>
      <c r="H28" s="61">
        <v>15.1</v>
      </c>
      <c r="I28" s="61">
        <v>17.200000000000003</v>
      </c>
      <c r="J28" s="61">
        <v>39.61</v>
      </c>
      <c r="K28" s="61">
        <v>21.963000000000001</v>
      </c>
      <c r="L28" s="61">
        <v>69.980999999999995</v>
      </c>
      <c r="M28" s="61">
        <v>40.143000000000001</v>
      </c>
      <c r="N28" s="66">
        <v>58.110033000000001</v>
      </c>
      <c r="O28" s="66">
        <v>29.961000000000002</v>
      </c>
      <c r="P28" s="66">
        <v>23.992929999999994</v>
      </c>
      <c r="Q28" s="66">
        <v>5.8341526699999999</v>
      </c>
      <c r="R28" s="66">
        <v>1.9179999999999999</v>
      </c>
      <c r="S28" s="66">
        <v>0.57752838000000006</v>
      </c>
      <c r="T28" s="66">
        <v>4.6611798100000001</v>
      </c>
      <c r="U28" s="66">
        <v>12.607243479999999</v>
      </c>
      <c r="V28" s="66">
        <v>24.824069800000004</v>
      </c>
      <c r="W28" s="66">
        <v>69.157856414435003</v>
      </c>
      <c r="X28" s="66">
        <v>10.427224612540153</v>
      </c>
      <c r="Y28" s="66">
        <v>17.642345796480303</v>
      </c>
      <c r="Z28" s="66">
        <v>17.530419473382771</v>
      </c>
      <c r="AA28" s="66">
        <v>12.823916430000001</v>
      </c>
      <c r="AB28" s="66">
        <v>0</v>
      </c>
      <c r="AC28" s="66">
        <f>AC30+AC37</f>
        <v>10.346</v>
      </c>
      <c r="AD28" s="66">
        <f>AD30+AD37</f>
        <v>21.596111999999998</v>
      </c>
      <c r="AE28" s="66">
        <f>AE30+AE37+AE48</f>
        <v>699.24383037999996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</row>
    <row r="29" spans="1:46">
      <c r="A29" s="55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</row>
    <row r="30" spans="1:46">
      <c r="A30" s="27" t="s">
        <v>11</v>
      </c>
      <c r="B30" s="27">
        <v>15.8</v>
      </c>
      <c r="C30" s="27">
        <v>14.299999999999999</v>
      </c>
      <c r="D30" s="27">
        <v>15.400000000000002</v>
      </c>
      <c r="E30" s="27">
        <v>20.399999999999999</v>
      </c>
      <c r="F30" s="27">
        <v>27.700000000000003</v>
      </c>
      <c r="G30" s="27">
        <v>22.249999999999996</v>
      </c>
      <c r="H30" s="27">
        <v>13.5</v>
      </c>
      <c r="I30" s="27">
        <v>16.900000000000002</v>
      </c>
      <c r="J30" s="27">
        <v>37.353999999999999</v>
      </c>
      <c r="K30" s="27">
        <v>21.261000000000003</v>
      </c>
      <c r="L30" s="27">
        <v>68.77</v>
      </c>
      <c r="M30" s="27">
        <v>37.483000000000004</v>
      </c>
      <c r="N30" s="27">
        <v>56.477482999999999</v>
      </c>
      <c r="O30" s="27">
        <v>27.830000000000002</v>
      </c>
      <c r="P30" s="27">
        <v>21.861226999999996</v>
      </c>
      <c r="Q30" s="27">
        <v>5.0755261200000001</v>
      </c>
      <c r="R30" s="27">
        <v>1.9179999999999999</v>
      </c>
      <c r="S30" s="27">
        <v>0.57752838000000006</v>
      </c>
      <c r="T30" s="27">
        <v>0.70117981000000007</v>
      </c>
      <c r="U30" s="27">
        <v>0.51724348000000009</v>
      </c>
      <c r="V30" s="27">
        <v>0.49107000000000001</v>
      </c>
      <c r="W30" s="27">
        <v>2.9429377944349948</v>
      </c>
      <c r="X30" s="27">
        <v>6.7975476125401526</v>
      </c>
      <c r="Y30" s="27">
        <v>11.695345796480304</v>
      </c>
      <c r="Z30" s="27">
        <v>12.283242373382771</v>
      </c>
      <c r="AA30" s="27">
        <v>7.5767393300000005</v>
      </c>
      <c r="AB30" s="27">
        <v>0</v>
      </c>
      <c r="AC30" s="27">
        <f>SUM(AC31:AC35)</f>
        <v>4.8499999999999996</v>
      </c>
      <c r="AD30" s="27">
        <f>SUM(AD31:AD35)</f>
        <v>16.355999999999998</v>
      </c>
      <c r="AE30" s="27">
        <f>SUM(AE31:AE35)</f>
        <v>13.99666328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</row>
    <row r="31" spans="1:46">
      <c r="A31" s="55" t="s">
        <v>12</v>
      </c>
      <c r="B31" s="62">
        <v>5.4</v>
      </c>
      <c r="C31" s="62">
        <v>3.8</v>
      </c>
      <c r="D31" s="62">
        <v>4.3</v>
      </c>
      <c r="E31" s="62">
        <v>5.0999999999999996</v>
      </c>
      <c r="F31" s="62">
        <v>6.4</v>
      </c>
      <c r="G31" s="62">
        <v>6.85</v>
      </c>
      <c r="H31" s="62">
        <v>4</v>
      </c>
      <c r="I31" s="62">
        <v>0</v>
      </c>
      <c r="J31" s="62">
        <v>0</v>
      </c>
      <c r="K31" s="62">
        <v>0</v>
      </c>
      <c r="L31" s="62">
        <v>49.546999999999997</v>
      </c>
      <c r="M31" s="62">
        <v>13.81</v>
      </c>
      <c r="N31" s="62">
        <v>11.08</v>
      </c>
      <c r="O31" s="62">
        <v>13.765000000000001</v>
      </c>
      <c r="P31" s="62">
        <v>10.981545000000001</v>
      </c>
      <c r="Q31" s="62">
        <v>0</v>
      </c>
      <c r="R31" s="62">
        <v>0</v>
      </c>
      <c r="S31" s="62">
        <v>0</v>
      </c>
      <c r="T31" s="62">
        <v>0</v>
      </c>
      <c r="U31" s="63">
        <v>0</v>
      </c>
      <c r="V31" s="63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</row>
    <row r="32" spans="1:46">
      <c r="A32" s="55" t="s">
        <v>13</v>
      </c>
      <c r="B32" s="62">
        <v>5.7</v>
      </c>
      <c r="C32" s="62">
        <v>6.4</v>
      </c>
      <c r="D32" s="62">
        <v>8.3000000000000007</v>
      </c>
      <c r="E32" s="62">
        <v>8.1999999999999993</v>
      </c>
      <c r="F32" s="62">
        <v>8.5</v>
      </c>
      <c r="G32" s="62">
        <v>8.5399999999999991</v>
      </c>
      <c r="H32" s="62">
        <v>7.9</v>
      </c>
      <c r="I32" s="62">
        <v>2.4</v>
      </c>
      <c r="J32" s="62">
        <v>21.367000000000001</v>
      </c>
      <c r="K32" s="62">
        <v>11.534000000000001</v>
      </c>
      <c r="L32" s="62">
        <v>12.785</v>
      </c>
      <c r="M32" s="62">
        <v>16.945</v>
      </c>
      <c r="N32" s="62">
        <v>9.6954829999999976</v>
      </c>
      <c r="O32" s="62">
        <v>12.086</v>
      </c>
      <c r="P32" s="62">
        <v>8.8805999999999994</v>
      </c>
      <c r="Q32" s="62">
        <v>3.7827327799999999</v>
      </c>
      <c r="R32" s="62">
        <v>3.3000000000000002E-2</v>
      </c>
      <c r="S32" s="62">
        <v>0.17753838000000002</v>
      </c>
      <c r="T32" s="62">
        <v>1.0859809999999999E-2</v>
      </c>
      <c r="U32" s="64">
        <v>5.4234800000000005E-3</v>
      </c>
      <c r="V32" s="63">
        <v>0</v>
      </c>
      <c r="W32" s="62">
        <v>1.605291443499466E-2</v>
      </c>
      <c r="X32" s="62">
        <v>1.09E-2</v>
      </c>
      <c r="Y32" s="62">
        <v>5.3457964803024028E-3</v>
      </c>
      <c r="Z32" s="62">
        <v>1.0739337382769751E-2</v>
      </c>
      <c r="AA32" s="62">
        <v>1.04508E-2</v>
      </c>
      <c r="AB32" s="62">
        <v>0.05</v>
      </c>
      <c r="AC32" s="62">
        <v>0.05</v>
      </c>
      <c r="AD32" s="62">
        <v>0</v>
      </c>
      <c r="AE32" s="62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</row>
    <row r="33" spans="1:46">
      <c r="A33" s="55" t="s">
        <v>14</v>
      </c>
      <c r="B33" s="62">
        <v>3.1</v>
      </c>
      <c r="C33" s="62">
        <v>2.6</v>
      </c>
      <c r="D33" s="62">
        <v>1.3</v>
      </c>
      <c r="E33" s="62">
        <v>5.3</v>
      </c>
      <c r="F33" s="62">
        <v>11.3</v>
      </c>
      <c r="G33" s="62">
        <v>5.76</v>
      </c>
      <c r="H33" s="62">
        <v>0</v>
      </c>
      <c r="I33" s="62">
        <v>10.73</v>
      </c>
      <c r="J33" s="62">
        <v>14.75</v>
      </c>
      <c r="K33" s="62">
        <v>7.1110000000000007</v>
      </c>
      <c r="L33" s="62">
        <v>4.5670000000000002</v>
      </c>
      <c r="M33" s="62">
        <v>4.891</v>
      </c>
      <c r="N33" s="62">
        <v>33.9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3">
        <v>0</v>
      </c>
      <c r="V33" s="63">
        <v>0</v>
      </c>
      <c r="W33" s="62">
        <v>2.2780648800000001</v>
      </c>
      <c r="X33" s="62">
        <v>5.904497612540152</v>
      </c>
      <c r="Y33" s="62">
        <v>9.57</v>
      </c>
      <c r="Z33" s="62">
        <v>9.7469714160000009</v>
      </c>
      <c r="AA33" s="62">
        <v>5.5975685300000002</v>
      </c>
      <c r="AB33" s="62">
        <v>0</v>
      </c>
      <c r="AC33" s="62">
        <v>1.7</v>
      </c>
      <c r="AD33" s="62">
        <v>11.933999999999999</v>
      </c>
      <c r="AE33" s="62">
        <f>10883043.28/1000000</f>
        <v>10.883043279999999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</row>
    <row r="34" spans="1:46">
      <c r="A34" s="55" t="s">
        <v>15</v>
      </c>
      <c r="B34" s="62">
        <v>1.6</v>
      </c>
      <c r="C34" s="62">
        <v>1.5</v>
      </c>
      <c r="D34" s="62">
        <v>1.5</v>
      </c>
      <c r="E34" s="62">
        <v>1</v>
      </c>
      <c r="F34" s="62">
        <v>0.9</v>
      </c>
      <c r="G34" s="62">
        <v>0.52</v>
      </c>
      <c r="H34" s="62">
        <v>0.5</v>
      </c>
      <c r="I34" s="62">
        <v>2.7</v>
      </c>
      <c r="J34" s="62">
        <v>0.51</v>
      </c>
      <c r="K34" s="62">
        <v>1.3229999999999997</v>
      </c>
      <c r="L34" s="62">
        <v>0.91400000000000003</v>
      </c>
      <c r="M34" s="62">
        <v>0.91400000000000003</v>
      </c>
      <c r="N34" s="62">
        <v>0.89100000000000001</v>
      </c>
      <c r="O34" s="62">
        <v>0.94899999999999995</v>
      </c>
      <c r="P34" s="62">
        <v>0.85221000000000002</v>
      </c>
      <c r="Q34" s="62">
        <v>1.29279334</v>
      </c>
      <c r="R34" s="62">
        <v>1.885</v>
      </c>
      <c r="S34" s="62">
        <v>0.39999000000000001</v>
      </c>
      <c r="T34" s="62">
        <v>0.69032000000000004</v>
      </c>
      <c r="U34" s="64">
        <v>0.51182000000000005</v>
      </c>
      <c r="V34" s="63">
        <v>0.49107000000000001</v>
      </c>
      <c r="W34" s="62">
        <v>0.64881999999999995</v>
      </c>
      <c r="X34" s="62">
        <v>0.88214999999999999</v>
      </c>
      <c r="Y34" s="62">
        <v>2.12</v>
      </c>
      <c r="Z34" s="62">
        <v>2.5255316200000002</v>
      </c>
      <c r="AA34" s="62">
        <v>1.96872</v>
      </c>
      <c r="AB34" s="62">
        <v>0</v>
      </c>
      <c r="AC34" s="62">
        <v>3.1</v>
      </c>
      <c r="AD34" s="62">
        <v>4.4219999999999997</v>
      </c>
      <c r="AE34" s="62">
        <f>3113620/1000000</f>
        <v>3.1136200000000001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</row>
    <row r="35" spans="1:46">
      <c r="A35" s="55" t="s">
        <v>16</v>
      </c>
      <c r="B35" s="62">
        <v>0</v>
      </c>
      <c r="C35" s="62">
        <v>0</v>
      </c>
      <c r="D35" s="62">
        <v>0</v>
      </c>
      <c r="E35" s="62">
        <v>0.8</v>
      </c>
      <c r="F35" s="62">
        <v>0.6</v>
      </c>
      <c r="G35" s="62">
        <v>0.57999999999999996</v>
      </c>
      <c r="H35" s="62">
        <v>1.1000000000000001</v>
      </c>
      <c r="I35" s="62">
        <v>1.07</v>
      </c>
      <c r="J35" s="62">
        <v>0.72700000000000009</v>
      </c>
      <c r="K35" s="62">
        <v>1.2930000000000001</v>
      </c>
      <c r="L35" s="62">
        <v>0.95699999999999996</v>
      </c>
      <c r="M35" s="62">
        <v>0.92300000000000004</v>
      </c>
      <c r="N35" s="62">
        <v>0.91100000000000003</v>
      </c>
      <c r="O35" s="62">
        <v>1.03</v>
      </c>
      <c r="P35" s="62">
        <v>1.1468719999999999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3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</row>
    <row r="36" spans="1:4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62"/>
      <c r="AB36" s="62"/>
      <c r="AC36" s="62"/>
      <c r="AD36" s="62"/>
      <c r="AE36" s="62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</row>
    <row r="37" spans="1:46">
      <c r="A37" s="27" t="s">
        <v>4</v>
      </c>
      <c r="B37" s="27">
        <v>2</v>
      </c>
      <c r="C37" s="27">
        <v>2.6</v>
      </c>
      <c r="D37" s="27">
        <v>4.2</v>
      </c>
      <c r="E37" s="27">
        <v>4.8</v>
      </c>
      <c r="F37" s="27">
        <v>5.6</v>
      </c>
      <c r="G37" s="27">
        <v>2.72</v>
      </c>
      <c r="H37" s="27">
        <v>1.6</v>
      </c>
      <c r="I37" s="27">
        <v>0.3</v>
      </c>
      <c r="J37" s="27">
        <v>2.2560000000000002</v>
      </c>
      <c r="K37" s="27">
        <v>0.70199999999999985</v>
      </c>
      <c r="L37" s="27">
        <v>1.2109999999999999</v>
      </c>
      <c r="M37" s="27">
        <v>2.66</v>
      </c>
      <c r="N37" s="27">
        <v>1.6325499999999999</v>
      </c>
      <c r="O37" s="27">
        <v>2.1309999999999998</v>
      </c>
      <c r="P37" s="27">
        <v>2.1317029999999999</v>
      </c>
      <c r="Q37" s="27">
        <v>0.75862655000000001</v>
      </c>
      <c r="R37" s="27">
        <v>0</v>
      </c>
      <c r="S37" s="27">
        <v>0</v>
      </c>
      <c r="T37" s="27">
        <v>3.96</v>
      </c>
      <c r="U37" s="27">
        <v>12.09</v>
      </c>
      <c r="V37" s="27">
        <v>24.332999800000003</v>
      </c>
      <c r="W37" s="27">
        <v>66.214918620000006</v>
      </c>
      <c r="X37" s="27">
        <v>3.6296769999999996</v>
      </c>
      <c r="Y37" s="27">
        <v>5.9470000000000001</v>
      </c>
      <c r="Z37" s="27">
        <v>5.2471771</v>
      </c>
      <c r="AA37" s="27">
        <v>5.2471771</v>
      </c>
      <c r="AB37" s="27">
        <v>0</v>
      </c>
      <c r="AC37" s="27">
        <f>SUM(AC39:AC46)</f>
        <v>5.4960000000000004</v>
      </c>
      <c r="AD37" s="27">
        <v>5.2401119999999999</v>
      </c>
      <c r="AE37" s="27">
        <f>SUM(AE39:AE46)</f>
        <v>505.24716710000001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</row>
    <row r="38" spans="1:4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62"/>
      <c r="AB38" s="62"/>
      <c r="AC38" s="62"/>
      <c r="AD38" s="62"/>
      <c r="AE38" s="62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</row>
    <row r="39" spans="1:46">
      <c r="A39" s="55" t="s">
        <v>5</v>
      </c>
      <c r="B39" s="62">
        <v>0.8</v>
      </c>
      <c r="C39" s="62">
        <v>0.8</v>
      </c>
      <c r="D39" s="62">
        <v>1.2</v>
      </c>
      <c r="E39" s="62">
        <v>2</v>
      </c>
      <c r="F39" s="62">
        <v>1.5</v>
      </c>
      <c r="G39" s="62">
        <v>1.3</v>
      </c>
      <c r="H39" s="62">
        <v>0.6</v>
      </c>
      <c r="I39" s="62">
        <v>0</v>
      </c>
      <c r="J39" s="62">
        <v>1.1970000000000001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</row>
    <row r="40" spans="1:46">
      <c r="A40" s="55" t="s">
        <v>6</v>
      </c>
      <c r="B40" s="62">
        <v>1.2</v>
      </c>
      <c r="C40" s="62">
        <v>0</v>
      </c>
      <c r="D40" s="62">
        <v>0.3</v>
      </c>
      <c r="E40" s="62">
        <v>0.5</v>
      </c>
      <c r="F40" s="62">
        <v>0.3</v>
      </c>
      <c r="G40" s="62">
        <v>0.3</v>
      </c>
      <c r="H40" s="62">
        <v>0.4</v>
      </c>
      <c r="I40" s="62">
        <v>0.3</v>
      </c>
      <c r="J40" s="62">
        <v>0.629</v>
      </c>
      <c r="K40" s="62">
        <v>0.69599999999999984</v>
      </c>
      <c r="L40" s="62">
        <v>0.56799999999999995</v>
      </c>
      <c r="M40" s="62">
        <v>0.58200000000000007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</row>
    <row r="41" spans="1:46">
      <c r="A41" s="55" t="s">
        <v>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27">
        <v>2.1309999999999998</v>
      </c>
      <c r="P41" s="27">
        <v>2.1317029999999999</v>
      </c>
      <c r="Q41" s="27">
        <v>0.75862655000000001</v>
      </c>
      <c r="R41" s="27">
        <v>0</v>
      </c>
      <c r="S41" s="27">
        <v>0</v>
      </c>
      <c r="T41" s="27">
        <v>3.96</v>
      </c>
      <c r="U41" s="27">
        <v>12.09</v>
      </c>
      <c r="V41" s="27">
        <v>22.162999800000001</v>
      </c>
      <c r="W41" s="27">
        <v>63.293741519999998</v>
      </c>
      <c r="X41" s="27">
        <v>1.4104618999999998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</row>
    <row r="42" spans="1:46">
      <c r="A42" s="55" t="s">
        <v>58</v>
      </c>
      <c r="B42" s="62">
        <v>0</v>
      </c>
      <c r="C42" s="62">
        <v>1.8</v>
      </c>
      <c r="D42" s="62">
        <v>2.7</v>
      </c>
      <c r="E42" s="62">
        <v>2.2999999999999998</v>
      </c>
      <c r="F42" s="62">
        <v>3.8</v>
      </c>
      <c r="G42" s="62">
        <v>1.1200000000000001</v>
      </c>
      <c r="H42" s="62">
        <v>0.6</v>
      </c>
      <c r="I42" s="62">
        <v>0</v>
      </c>
      <c r="J42" s="62">
        <v>0.43000000000000005</v>
      </c>
      <c r="K42" s="62">
        <v>6.0000000000000001E-3</v>
      </c>
      <c r="L42" s="62">
        <v>0.64300000000000002</v>
      </c>
      <c r="M42" s="62">
        <v>2.0780000000000003</v>
      </c>
      <c r="N42" s="62">
        <v>1.6325499999999999</v>
      </c>
      <c r="O42" s="62">
        <v>2.1309999999999998</v>
      </c>
      <c r="P42" s="62">
        <v>2.1317029999999999</v>
      </c>
      <c r="Q42" s="62">
        <v>0.75862655000000001</v>
      </c>
      <c r="R42" s="62">
        <v>0</v>
      </c>
      <c r="S42" s="62">
        <v>0</v>
      </c>
      <c r="T42" s="62">
        <v>3.96</v>
      </c>
      <c r="U42" s="62">
        <v>12.09</v>
      </c>
      <c r="V42" s="62">
        <v>22.162999800000001</v>
      </c>
      <c r="W42" s="62">
        <v>63.293741520000005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f>500000000/1000000</f>
        <v>500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</row>
    <row r="43" spans="1:46">
      <c r="A43" s="55" t="s">
        <v>10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1.4104618999999998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</row>
    <row r="44" spans="1:46">
      <c r="A44" s="55" t="s">
        <v>81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2.17</v>
      </c>
      <c r="W44" s="62">
        <v>2.8600660000000002</v>
      </c>
      <c r="X44" s="62">
        <v>2.1581039999999998</v>
      </c>
      <c r="Y44" s="62">
        <v>3.5569999999999999</v>
      </c>
      <c r="Z44" s="62">
        <v>2.8600660000000002</v>
      </c>
      <c r="AA44" s="62">
        <v>2.8600660000000002</v>
      </c>
      <c r="AB44" s="62">
        <v>0</v>
      </c>
      <c r="AC44" s="62">
        <v>3.11</v>
      </c>
      <c r="AD44" s="62">
        <v>2.86</v>
      </c>
      <c r="AE44" s="62">
        <f>2860056/1000000</f>
        <v>2.8600560000000002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</row>
    <row r="45" spans="1:46">
      <c r="A45" s="55" t="s">
        <v>78</v>
      </c>
      <c r="B45" s="62"/>
      <c r="C45" s="62">
        <v>0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6.1111100000000002E-2</v>
      </c>
      <c r="X45" s="62">
        <v>6.1111100000000002E-2</v>
      </c>
      <c r="Y45" s="62">
        <v>0.06</v>
      </c>
      <c r="Z45" s="62">
        <v>6.1111100000000002E-2</v>
      </c>
      <c r="AA45" s="62">
        <v>6.1111100000000002E-2</v>
      </c>
      <c r="AB45" s="62">
        <v>0</v>
      </c>
      <c r="AC45" s="62">
        <v>0.06</v>
      </c>
      <c r="AD45" s="62">
        <v>6.1120000000000001E-2</v>
      </c>
      <c r="AE45" s="62">
        <f>61111.1/1000000</f>
        <v>6.1111100000000002E-2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</row>
    <row r="46" spans="1:46">
      <c r="A46" s="55" t="s">
        <v>79</v>
      </c>
      <c r="B46" s="62"/>
      <c r="C46" s="62">
        <v>0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2.33</v>
      </c>
      <c r="Z46" s="62">
        <v>2.3260000000000001</v>
      </c>
      <c r="AA46" s="62">
        <v>2.3260000000000001</v>
      </c>
      <c r="AB46" s="62">
        <v>0</v>
      </c>
      <c r="AC46" s="62">
        <v>2.3260000000000001</v>
      </c>
      <c r="AD46" s="62">
        <v>2.3199999999999998</v>
      </c>
      <c r="AE46" s="62">
        <f>2326000/1000000</f>
        <v>2.3260000000000001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</row>
    <row r="47" spans="1:46">
      <c r="A47" s="55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</row>
    <row r="48" spans="1:46">
      <c r="A48" s="56" t="s">
        <v>89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27">
        <f>AE49</f>
        <v>180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</row>
    <row r="49" spans="1:46">
      <c r="A49" s="55" t="s">
        <v>86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>
        <f>180000000/1000000</f>
        <v>180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</row>
    <row r="50" spans="1:46">
      <c r="A50" s="55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36"/>
      <c r="V50" s="36"/>
      <c r="W50" s="62"/>
      <c r="X50" s="62"/>
      <c r="Y50" s="62"/>
      <c r="Z50" s="62"/>
      <c r="AA50" s="62"/>
      <c r="AB50" s="62"/>
      <c r="AC50" s="62"/>
      <c r="AD50" s="62"/>
      <c r="AE50" s="62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</row>
    <row r="51" spans="1:46" ht="14.4" thickBot="1">
      <c r="A51" s="67" t="s">
        <v>82</v>
      </c>
      <c r="B51" s="67">
        <v>27.7</v>
      </c>
      <c r="C51" s="67">
        <v>25</v>
      </c>
      <c r="D51" s="67">
        <v>31.900000000000002</v>
      </c>
      <c r="E51" s="67">
        <v>37.099999999999994</v>
      </c>
      <c r="F51" s="67">
        <v>51.300000000000004</v>
      </c>
      <c r="G51" s="67">
        <v>37.489999999999995</v>
      </c>
      <c r="H51" s="67">
        <v>24</v>
      </c>
      <c r="I51" s="67">
        <v>20.630000000000003</v>
      </c>
      <c r="J51" s="67">
        <v>53.94</v>
      </c>
      <c r="K51" s="67">
        <v>35.1706</v>
      </c>
      <c r="L51" s="67">
        <v>101.30399999999999</v>
      </c>
      <c r="M51" s="67">
        <v>57.025999999999996</v>
      </c>
      <c r="N51" s="67">
        <v>74.770033000000012</v>
      </c>
      <c r="O51" s="67">
        <v>49.239000000000004</v>
      </c>
      <c r="P51" s="67">
        <v>35.905786999999997</v>
      </c>
      <c r="Q51" s="67">
        <v>13.012436730000001</v>
      </c>
      <c r="R51" s="67">
        <v>2.6604501493213499</v>
      </c>
      <c r="S51" s="67">
        <v>0.94067903000000008</v>
      </c>
      <c r="T51" s="67">
        <v>6.3581831400000004</v>
      </c>
      <c r="U51" s="67">
        <v>20.671372479999999</v>
      </c>
      <c r="V51" s="67">
        <v>33.006798613376901</v>
      </c>
      <c r="W51" s="67">
        <v>88.414780131024671</v>
      </c>
      <c r="X51" s="67">
        <v>14.513225662540153</v>
      </c>
      <c r="Y51" s="67">
        <v>20.919847665033345</v>
      </c>
      <c r="Z51" s="67">
        <v>20.893152017589799</v>
      </c>
      <c r="AA51" s="67">
        <v>15.777578720000001</v>
      </c>
      <c r="AB51" s="67">
        <v>13.463999999999999</v>
      </c>
      <c r="AC51" s="67">
        <f>AC28+AC6</f>
        <v>13.141999999999999</v>
      </c>
      <c r="AD51" s="67">
        <f>AD28+AD6</f>
        <v>30.355551999999996</v>
      </c>
      <c r="AE51" s="67">
        <f>AE28+AE6</f>
        <v>717.73947628999997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</row>
    <row r="52" spans="1:46">
      <c r="A52" s="37" t="s">
        <v>18</v>
      </c>
      <c r="B52" s="62"/>
      <c r="C52" s="62"/>
      <c r="D52" s="62"/>
      <c r="E52" s="62"/>
      <c r="F52" s="62"/>
      <c r="G52" s="62"/>
      <c r="H52" s="62"/>
      <c r="I52" s="27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29"/>
      <c r="V52" s="29"/>
      <c r="W52" s="62"/>
      <c r="X52" s="62"/>
      <c r="Y52" s="62"/>
      <c r="Z52" s="62"/>
      <c r="AA52" s="62"/>
      <c r="AB52" s="62"/>
      <c r="AC52" s="62"/>
      <c r="AD52" s="62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</row>
    <row r="53" spans="1:46">
      <c r="A53" s="37"/>
      <c r="B53" s="62"/>
      <c r="C53" s="62"/>
      <c r="D53" s="62"/>
      <c r="E53" s="62"/>
      <c r="F53" s="62"/>
      <c r="G53" s="62"/>
      <c r="H53" s="62"/>
      <c r="I53" s="27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29"/>
      <c r="V53" s="29"/>
      <c r="W53" s="62"/>
      <c r="X53" s="62"/>
      <c r="Y53" s="62"/>
      <c r="Z53" s="62"/>
      <c r="AA53" s="62"/>
      <c r="AB53" s="62"/>
      <c r="AC53" s="62"/>
      <c r="AD53" s="62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</row>
    <row r="54" spans="1:46">
      <c r="A54" s="4"/>
      <c r="B54" s="62"/>
      <c r="C54" s="62"/>
      <c r="D54" s="62"/>
      <c r="E54" s="62"/>
      <c r="F54" s="29"/>
      <c r="G54" s="29"/>
      <c r="H54" s="29"/>
      <c r="I54" s="29"/>
      <c r="J54" s="29"/>
      <c r="K54" s="29"/>
      <c r="L54" s="36"/>
      <c r="M54" s="63"/>
      <c r="N54" s="62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</row>
    <row r="55" spans="1:46">
      <c r="A55" s="4" t="s">
        <v>83</v>
      </c>
      <c r="B55" s="62"/>
      <c r="C55" s="62"/>
      <c r="D55" s="62"/>
      <c r="E55" s="62"/>
      <c r="F55" s="29"/>
      <c r="G55" s="29"/>
      <c r="H55" s="29"/>
      <c r="I55" s="29"/>
      <c r="J55" s="29"/>
      <c r="K55" s="29"/>
      <c r="L55" s="36"/>
      <c r="M55" s="63"/>
      <c r="N55" s="62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</row>
    <row r="56" spans="1:46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</row>
  </sheetData>
  <mergeCells count="3">
    <mergeCell ref="A1:AA1"/>
    <mergeCell ref="A2:AA2"/>
    <mergeCell ref="A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ENCOURS DETTE PUB. EXT</vt:lpstr>
      <vt:lpstr>DECAISSEMENTS</vt:lpstr>
      <vt:lpstr>PAIEMENTS SERVICE DE LA DETTE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Legliz Woch La</dc:creator>
  <cp:lastModifiedBy>Joanne Jean</cp:lastModifiedBy>
  <dcterms:created xsi:type="dcterms:W3CDTF">2024-09-12T19:22:20Z</dcterms:created>
  <dcterms:modified xsi:type="dcterms:W3CDTF">2025-02-01T13:21:22Z</dcterms:modified>
</cp:coreProperties>
</file>