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Data\Data CAMEL\Pour site BRH\2023\"/>
    </mc:Choice>
  </mc:AlternateContent>
  <xr:revisionPtr revIDLastSave="0" documentId="13_ncr:1_{3911BF0D-1B3A-4D0A-86F6-853C17D99969}" xr6:coauthVersionLast="47" xr6:coauthVersionMax="47" xr10:uidLastSave="{00000000-0000-0000-0000-000000000000}"/>
  <bookViews>
    <workbookView xWindow="0" yWindow="367" windowWidth="20000" windowHeight="12733" activeTab="1" xr2:uid="{00000000-000D-0000-FFFF-FFFF00000000}"/>
  </bookViews>
  <sheets>
    <sheet name="Sheet1" sheetId="3" r:id="rId1"/>
    <sheet name="CAMEL      " sheetId="2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'CAMEL      '!$A$1:$L$82</definedName>
  </definedNames>
  <calcPr calcId="191029" iterate="1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I30" i="2"/>
  <c r="H30" i="2"/>
  <c r="G30" i="2"/>
  <c r="F30" i="2"/>
  <c r="E30" i="2"/>
  <c r="D30" i="2"/>
  <c r="U48" i="3" l="1"/>
  <c r="T48" i="3"/>
  <c r="T7" i="3"/>
  <c r="U7" i="3"/>
  <c r="T8" i="3"/>
  <c r="U8" i="3"/>
  <c r="T9" i="3"/>
  <c r="U9" i="3"/>
  <c r="T10" i="3"/>
  <c r="U10" i="3"/>
  <c r="T12" i="3"/>
  <c r="U12" i="3"/>
  <c r="T14" i="3"/>
  <c r="U14" i="3"/>
  <c r="T15" i="3"/>
  <c r="U15" i="3"/>
  <c r="T16" i="3"/>
  <c r="U16" i="3"/>
  <c r="T18" i="3"/>
  <c r="U18" i="3"/>
  <c r="T19" i="3"/>
  <c r="U19" i="3"/>
  <c r="T20" i="3"/>
  <c r="U20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4" i="3"/>
  <c r="U34" i="3"/>
  <c r="T35" i="3"/>
  <c r="U35" i="3"/>
  <c r="T36" i="3"/>
  <c r="U36" i="3"/>
  <c r="T38" i="3"/>
  <c r="U38" i="3"/>
  <c r="T39" i="3"/>
  <c r="U39" i="3"/>
  <c r="T40" i="3"/>
  <c r="U40" i="3"/>
  <c r="T41" i="3"/>
  <c r="U41" i="3"/>
  <c r="T43" i="3"/>
  <c r="U43" i="3"/>
  <c r="T44" i="3"/>
  <c r="U44" i="3"/>
  <c r="T45" i="3"/>
  <c r="U45" i="3"/>
  <c r="T46" i="3"/>
  <c r="U46" i="3"/>
  <c r="T49" i="3"/>
  <c r="U49" i="3"/>
  <c r="T50" i="3"/>
  <c r="U50" i="3"/>
  <c r="T51" i="3"/>
  <c r="U51" i="3"/>
  <c r="U6" i="3"/>
  <c r="T6" i="3"/>
  <c r="C30" i="2" l="1"/>
  <c r="B2" i="3"/>
  <c r="B4" i="3" s="1"/>
  <c r="K72" i="2" l="1"/>
  <c r="J72" i="2"/>
  <c r="I72" i="2"/>
  <c r="H72" i="2"/>
  <c r="G72" i="2"/>
  <c r="F72" i="2"/>
  <c r="E72" i="2"/>
  <c r="D72" i="2"/>
  <c r="K80" i="2"/>
  <c r="K74" i="2" s="1"/>
  <c r="J80" i="2"/>
  <c r="J74" i="2" s="1"/>
  <c r="I80" i="2"/>
  <c r="I74" i="2" s="1"/>
  <c r="H80" i="2"/>
  <c r="H74" i="2" s="1"/>
  <c r="G80" i="2"/>
  <c r="G74" i="2" s="1"/>
  <c r="F80" i="2"/>
  <c r="F74" i="2" s="1"/>
  <c r="E80" i="2"/>
  <c r="E74" i="2" s="1"/>
  <c r="D80" i="2"/>
  <c r="D74" i="2" s="1"/>
  <c r="K48" i="2"/>
  <c r="J48" i="2"/>
  <c r="I48" i="2"/>
  <c r="H48" i="2"/>
  <c r="G48" i="2"/>
  <c r="F48" i="2"/>
  <c r="E48" i="2"/>
  <c r="D48" i="2"/>
  <c r="C48" i="2"/>
  <c r="K21" i="2"/>
  <c r="J21" i="2"/>
  <c r="I21" i="2"/>
  <c r="H21" i="2"/>
  <c r="G21" i="2"/>
  <c r="F21" i="2"/>
  <c r="E21" i="2"/>
  <c r="D21" i="2"/>
  <c r="F28" i="2"/>
  <c r="E28" i="2"/>
  <c r="D28" i="2"/>
  <c r="K32" i="2"/>
  <c r="J32" i="2"/>
  <c r="I32" i="2"/>
  <c r="H32" i="2"/>
  <c r="G32" i="2"/>
  <c r="F32" i="2"/>
  <c r="E32" i="2"/>
  <c r="D32" i="2"/>
  <c r="D23" i="2"/>
  <c r="K28" i="2"/>
  <c r="J28" i="2"/>
  <c r="I28" i="2"/>
  <c r="H28" i="2"/>
  <c r="G28" i="2"/>
  <c r="K52" i="2"/>
  <c r="J52" i="2"/>
  <c r="I52" i="2"/>
  <c r="H52" i="2"/>
  <c r="G52" i="2"/>
  <c r="F52" i="2"/>
  <c r="E52" i="2"/>
  <c r="D52" i="2"/>
  <c r="K50" i="2"/>
  <c r="J50" i="2"/>
  <c r="I50" i="2"/>
  <c r="H50" i="2"/>
  <c r="G50" i="2"/>
  <c r="F50" i="2"/>
  <c r="E50" i="2"/>
  <c r="D50" i="2"/>
  <c r="K46" i="2"/>
  <c r="J46" i="2"/>
  <c r="I46" i="2"/>
  <c r="H46" i="2"/>
  <c r="G46" i="2"/>
  <c r="F46" i="2"/>
  <c r="E46" i="2"/>
  <c r="D46" i="2"/>
  <c r="K23" i="2"/>
  <c r="J23" i="2"/>
  <c r="I23" i="2"/>
  <c r="H23" i="2"/>
  <c r="G23" i="2"/>
  <c r="F23" i="2"/>
  <c r="E23" i="2"/>
  <c r="K9" i="2"/>
  <c r="J9" i="2"/>
  <c r="I9" i="2"/>
  <c r="H9" i="2"/>
  <c r="G9" i="2"/>
  <c r="F9" i="2"/>
  <c r="E9" i="2"/>
  <c r="D9" i="2"/>
  <c r="D7" i="2"/>
  <c r="J7" i="2"/>
  <c r="I7" i="2"/>
  <c r="H7" i="2"/>
  <c r="G7" i="2"/>
  <c r="F7" i="2"/>
  <c r="K7" i="2"/>
  <c r="E76" i="2" l="1"/>
  <c r="F76" i="2"/>
  <c r="G76" i="2"/>
  <c r="H76" i="2"/>
  <c r="I76" i="2"/>
  <c r="J76" i="2"/>
  <c r="K76" i="2"/>
  <c r="D76" i="2"/>
  <c r="E11" i="3"/>
  <c r="D54" i="2" s="1"/>
  <c r="F11" i="3"/>
  <c r="F13" i="3" s="1"/>
  <c r="G11" i="3"/>
  <c r="H11" i="3"/>
  <c r="I11" i="3"/>
  <c r="F54" i="2" s="1"/>
  <c r="J11" i="3"/>
  <c r="K11" i="3"/>
  <c r="G54" i="2" s="1"/>
  <c r="L11" i="3"/>
  <c r="L13" i="3" s="1"/>
  <c r="M11" i="3"/>
  <c r="N11" i="3"/>
  <c r="O11" i="3"/>
  <c r="J54" i="2" s="1"/>
  <c r="P11" i="3"/>
  <c r="Q11" i="3"/>
  <c r="H54" i="2" s="1"/>
  <c r="R11" i="3"/>
  <c r="S11" i="3"/>
  <c r="I54" i="2" s="1"/>
  <c r="D11" i="3"/>
  <c r="D34" i="2" l="1"/>
  <c r="H34" i="2"/>
  <c r="I34" i="2"/>
  <c r="E54" i="2"/>
  <c r="E34" i="2"/>
  <c r="J34" i="2"/>
  <c r="G34" i="2"/>
  <c r="F34" i="2"/>
  <c r="K54" i="2"/>
  <c r="K34" i="2"/>
  <c r="N13" i="3"/>
  <c r="R13" i="3"/>
  <c r="J13" i="3"/>
  <c r="P13" i="3"/>
  <c r="H13" i="3"/>
  <c r="U11" i="3"/>
  <c r="C54" i="2" s="1"/>
  <c r="D13" i="3"/>
  <c r="T11" i="3"/>
  <c r="M13" i="3"/>
  <c r="S13" i="3"/>
  <c r="K13" i="3"/>
  <c r="Q13" i="3"/>
  <c r="I13" i="3"/>
  <c r="O13" i="3"/>
  <c r="G13" i="3"/>
  <c r="E13" i="3"/>
  <c r="C80" i="2"/>
  <c r="E42" i="3"/>
  <c r="F42" i="3"/>
  <c r="G42" i="3"/>
  <c r="H42" i="3"/>
  <c r="I42" i="3"/>
  <c r="J42" i="3"/>
  <c r="K42" i="3"/>
  <c r="L42" i="3"/>
  <c r="M42" i="3"/>
  <c r="K62" i="2" s="1"/>
  <c r="N42" i="3"/>
  <c r="O42" i="3"/>
  <c r="J62" i="2" s="1"/>
  <c r="P42" i="3"/>
  <c r="Q42" i="3"/>
  <c r="H62" i="2" s="1"/>
  <c r="R42" i="3"/>
  <c r="S42" i="3"/>
  <c r="I62" i="2" s="1"/>
  <c r="D42" i="3"/>
  <c r="C34" i="2" l="1"/>
  <c r="T13" i="3"/>
  <c r="T42" i="3"/>
  <c r="D62" i="2"/>
  <c r="U42" i="3"/>
  <c r="U13" i="3"/>
  <c r="G62" i="2"/>
  <c r="F62" i="2"/>
  <c r="E62" i="2"/>
  <c r="K60" i="2"/>
  <c r="I60" i="2"/>
  <c r="H60" i="2"/>
  <c r="J60" i="2"/>
  <c r="G60" i="2"/>
  <c r="F60" i="2"/>
  <c r="E60" i="2"/>
  <c r="D60" i="2"/>
  <c r="K56" i="2"/>
  <c r="J56" i="2"/>
  <c r="I56" i="2"/>
  <c r="H56" i="2"/>
  <c r="G56" i="2"/>
  <c r="F56" i="2"/>
  <c r="E56" i="2"/>
  <c r="D56" i="2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D47" i="3"/>
  <c r="E37" i="3"/>
  <c r="F37" i="3"/>
  <c r="G37" i="3"/>
  <c r="H37" i="3"/>
  <c r="I37" i="3"/>
  <c r="J37" i="3"/>
  <c r="K37" i="3"/>
  <c r="L37" i="3"/>
  <c r="M37" i="3"/>
  <c r="K44" i="2" s="1"/>
  <c r="N37" i="3"/>
  <c r="O37" i="3"/>
  <c r="J44" i="2" s="1"/>
  <c r="P37" i="3"/>
  <c r="Q37" i="3"/>
  <c r="H44" i="2" s="1"/>
  <c r="R37" i="3"/>
  <c r="S37" i="3"/>
  <c r="I44" i="2" s="1"/>
  <c r="D37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D33" i="3"/>
  <c r="C50" i="2"/>
  <c r="E21" i="3"/>
  <c r="F21" i="3"/>
  <c r="G21" i="3"/>
  <c r="E16" i="2" s="1"/>
  <c r="H21" i="3"/>
  <c r="I21" i="3"/>
  <c r="F16" i="2" s="1"/>
  <c r="J21" i="3"/>
  <c r="K21" i="3"/>
  <c r="L21" i="3"/>
  <c r="M21" i="3"/>
  <c r="K16" i="2" s="1"/>
  <c r="N21" i="3"/>
  <c r="N22" i="3" s="1"/>
  <c r="O21" i="3"/>
  <c r="J16" i="2" s="1"/>
  <c r="P21" i="3"/>
  <c r="P22" i="3" s="1"/>
  <c r="Q21" i="3"/>
  <c r="H16" i="2" s="1"/>
  <c r="R21" i="3"/>
  <c r="R22" i="3" s="1"/>
  <c r="S21" i="3"/>
  <c r="I16" i="2" s="1"/>
  <c r="D21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D17" i="3"/>
  <c r="T17" i="3" l="1"/>
  <c r="T33" i="3"/>
  <c r="T37" i="3"/>
  <c r="T47" i="3"/>
  <c r="D22" i="3"/>
  <c r="T21" i="3"/>
  <c r="U47" i="3"/>
  <c r="C68" i="2" s="1"/>
  <c r="U33" i="3"/>
  <c r="D44" i="2"/>
  <c r="U37" i="3"/>
  <c r="C44" i="2" s="1"/>
  <c r="U17" i="3"/>
  <c r="D16" i="2"/>
  <c r="U21" i="3"/>
  <c r="J64" i="2"/>
  <c r="E64" i="2"/>
  <c r="H64" i="2"/>
  <c r="D64" i="2"/>
  <c r="G64" i="2"/>
  <c r="F64" i="2"/>
  <c r="I64" i="2"/>
  <c r="K64" i="2"/>
  <c r="K66" i="2"/>
  <c r="K70" i="2" s="1"/>
  <c r="K68" i="2"/>
  <c r="J66" i="2"/>
  <c r="J70" i="2" s="1"/>
  <c r="J68" i="2"/>
  <c r="I66" i="2"/>
  <c r="I70" i="2" s="1"/>
  <c r="I68" i="2"/>
  <c r="H66" i="2"/>
  <c r="H70" i="2" s="1"/>
  <c r="H68" i="2"/>
  <c r="G68" i="2"/>
  <c r="F68" i="2"/>
  <c r="E68" i="2"/>
  <c r="D66" i="2"/>
  <c r="D70" i="2" s="1"/>
  <c r="D68" i="2"/>
  <c r="C74" i="2"/>
  <c r="C72" i="2"/>
  <c r="G66" i="2"/>
  <c r="G70" i="2" s="1"/>
  <c r="F66" i="2"/>
  <c r="F70" i="2" s="1"/>
  <c r="E66" i="2"/>
  <c r="E70" i="2" s="1"/>
  <c r="K36" i="2"/>
  <c r="K41" i="2"/>
  <c r="I41" i="2"/>
  <c r="G41" i="2"/>
  <c r="J41" i="2"/>
  <c r="H41" i="2"/>
  <c r="F41" i="2"/>
  <c r="D41" i="2"/>
  <c r="E41" i="2"/>
  <c r="K39" i="2"/>
  <c r="J39" i="2"/>
  <c r="I39" i="2"/>
  <c r="H39" i="2"/>
  <c r="G39" i="2"/>
  <c r="F39" i="2"/>
  <c r="E39" i="2"/>
  <c r="D39" i="2"/>
  <c r="I36" i="2"/>
  <c r="J36" i="2"/>
  <c r="H36" i="2"/>
  <c r="G36" i="2"/>
  <c r="F36" i="2"/>
  <c r="E36" i="2"/>
  <c r="G58" i="2"/>
  <c r="E58" i="2"/>
  <c r="F58" i="2"/>
  <c r="D36" i="2"/>
  <c r="K11" i="2"/>
  <c r="K58" i="2"/>
  <c r="J11" i="2"/>
  <c r="J58" i="2"/>
  <c r="I11" i="2"/>
  <c r="I58" i="2"/>
  <c r="H11" i="2"/>
  <c r="H58" i="2"/>
  <c r="D11" i="2"/>
  <c r="D58" i="2"/>
  <c r="C46" i="2"/>
  <c r="F44" i="2"/>
  <c r="G44" i="2"/>
  <c r="E44" i="2"/>
  <c r="G16" i="2"/>
  <c r="F14" i="2"/>
  <c r="E14" i="2"/>
  <c r="M22" i="3"/>
  <c r="K18" i="2" s="1"/>
  <c r="K14" i="2"/>
  <c r="O22" i="3"/>
  <c r="J18" i="2" s="1"/>
  <c r="J14" i="2"/>
  <c r="G14" i="2"/>
  <c r="S22" i="3"/>
  <c r="I18" i="2" s="1"/>
  <c r="I14" i="2"/>
  <c r="Q22" i="3"/>
  <c r="H18" i="2" s="1"/>
  <c r="H14" i="2"/>
  <c r="L22" i="3"/>
  <c r="J22" i="3"/>
  <c r="F22" i="3"/>
  <c r="I22" i="3"/>
  <c r="K22" i="3"/>
  <c r="H22" i="3"/>
  <c r="G22" i="3"/>
  <c r="E22" i="3"/>
  <c r="D14" i="2"/>
  <c r="G11" i="2"/>
  <c r="F11" i="2"/>
  <c r="E11" i="2"/>
  <c r="E7" i="2"/>
  <c r="E5" i="2"/>
  <c r="D5" i="2"/>
  <c r="C23" i="2"/>
  <c r="T22" i="3" l="1"/>
  <c r="D18" i="2"/>
  <c r="U22" i="3"/>
  <c r="C62" i="2"/>
  <c r="C66" i="2"/>
  <c r="C32" i="2"/>
  <c r="C60" i="2"/>
  <c r="C39" i="2"/>
  <c r="C21" i="2"/>
  <c r="C28" i="2"/>
  <c r="C52" i="2"/>
  <c r="C76" i="2" s="1"/>
  <c r="G18" i="2"/>
  <c r="F18" i="2"/>
  <c r="E18" i="2"/>
  <c r="C9" i="2"/>
  <c r="C16" i="2"/>
  <c r="C58" i="2"/>
  <c r="C70" i="2" l="1"/>
  <c r="C56" i="2"/>
  <c r="C64" i="2" s="1"/>
  <c r="C41" i="2"/>
  <c r="C36" i="2"/>
  <c r="C18" i="2"/>
  <c r="C14" i="2"/>
  <c r="C11" i="2"/>
  <c r="C7" i="2"/>
</calcChain>
</file>

<file path=xl/sharedStrings.xml><?xml version="1.0" encoding="utf-8"?>
<sst xmlns="http://schemas.openxmlformats.org/spreadsheetml/2006/main" count="187" uniqueCount="112">
  <si>
    <t>SYSTÈME BANCAIRE</t>
  </si>
  <si>
    <t>SOMMAIRE FINANCIER DÉTAILLÉ</t>
  </si>
  <si>
    <t>SYSTÈME</t>
  </si>
  <si>
    <t>BUH</t>
  </si>
  <si>
    <t>CAPITALBK</t>
  </si>
  <si>
    <t>SOGEBK</t>
  </si>
  <si>
    <t>UNIBNK</t>
  </si>
  <si>
    <t>SOGEBL</t>
  </si>
  <si>
    <t>CBNA</t>
  </si>
  <si>
    <t>C</t>
  </si>
  <si>
    <t xml:space="preserve"> </t>
  </si>
  <si>
    <t>Immobilisations/avoir des actionnaires</t>
  </si>
  <si>
    <t>Avoir des Actionnaires en % de l'Actif</t>
  </si>
  <si>
    <t>Dépôts en % de l'actif</t>
  </si>
  <si>
    <t>A</t>
  </si>
  <si>
    <t>Prêts improductifs en % prêts bruts</t>
  </si>
  <si>
    <t>Prov. Pr créances dout. En % prêts impr. Bruts</t>
  </si>
  <si>
    <t>Prêts impr. Nets en % de l'avoir des actionnaires</t>
  </si>
  <si>
    <t>M</t>
  </si>
  <si>
    <t>Commissions / salaires</t>
  </si>
  <si>
    <t>Dépenses d'exploitation en % PNB</t>
  </si>
  <si>
    <t>Productivité par employé</t>
  </si>
  <si>
    <t>E</t>
  </si>
  <si>
    <t>ROA</t>
  </si>
  <si>
    <t>ROE</t>
  </si>
  <si>
    <t>Rev. nets d'intérêts en % des rev. d'intérêts</t>
  </si>
  <si>
    <t>Rendement moyen des prêts</t>
  </si>
  <si>
    <t>Rémunération moyenne des dépôts</t>
  </si>
  <si>
    <t>L</t>
  </si>
  <si>
    <t>Liquidité en % de l'actif</t>
  </si>
  <si>
    <t>Liquidité en % des dépôts</t>
  </si>
  <si>
    <t xml:space="preserve">Nombre de compte de prêts </t>
  </si>
  <si>
    <t xml:space="preserve">Nombre de compte de dépôts </t>
  </si>
  <si>
    <t>Nombre de succursales et Points de services  Actifs</t>
  </si>
  <si>
    <t>Nombre d'employés</t>
  </si>
  <si>
    <t>Actif Total du système (en milliers de gourdes)</t>
  </si>
  <si>
    <t>Portefeuille brut du système (en milliers de gourdes)</t>
  </si>
  <si>
    <t>Portefeuille net du système (en milliers de  gourdes)</t>
  </si>
  <si>
    <t>Dépôts Totaux du système ('000gdes)</t>
  </si>
  <si>
    <t>Portefeuille net devises converties du système ('000gdes)</t>
  </si>
  <si>
    <t>Portefeuille net en dollars ('000 USD)</t>
  </si>
  <si>
    <t>Pourcentage Port. net Devises/ Port. Net Total</t>
  </si>
  <si>
    <t>Dépôts Devises Converties du système ('000gdes)</t>
  </si>
  <si>
    <t>Dépôts en dollars ('000 USD)</t>
  </si>
  <si>
    <t>Pourcentage Dépôts Devises par rapport Dépôts Totaux</t>
  </si>
  <si>
    <t>Actif en Devises Converties du système (' 000gdes)</t>
  </si>
  <si>
    <t>Actifs en dollars ('000 USD)</t>
  </si>
  <si>
    <t>Pourcentage Actif Devises par rapport Actif Total</t>
  </si>
  <si>
    <t>Rendement Moyen des Prêts en devises converties</t>
  </si>
  <si>
    <t>Taux de Référence</t>
  </si>
  <si>
    <t>Revenus d'intérêts sur prêts en devises converties</t>
  </si>
  <si>
    <t xml:space="preserve">  </t>
  </si>
  <si>
    <t xml:space="preserve">     </t>
  </si>
  <si>
    <t xml:space="preserve">   </t>
  </si>
  <si>
    <t>Immobilisations</t>
  </si>
  <si>
    <t>Per1</t>
  </si>
  <si>
    <t>Per2</t>
  </si>
  <si>
    <t>BNC</t>
  </si>
  <si>
    <t>BPH</t>
  </si>
  <si>
    <t>CPBK</t>
  </si>
  <si>
    <t>CITIBANK</t>
  </si>
  <si>
    <t>SOGEBEL</t>
  </si>
  <si>
    <t>SOGEBANK</t>
  </si>
  <si>
    <t>UNIBANK</t>
  </si>
  <si>
    <t>Avoir des Actionnaires</t>
  </si>
  <si>
    <t>Prêts bruts</t>
  </si>
  <si>
    <t>Prêts garantis - Fonds spéciaux</t>
  </si>
  <si>
    <t>Provisions pour créances douteuses - Prêts</t>
  </si>
  <si>
    <t>Dépôts à vue</t>
  </si>
  <si>
    <t>Dépôts d`épargne</t>
  </si>
  <si>
    <t>Dépôts à terme</t>
  </si>
  <si>
    <t>Revenus d’intérêts</t>
  </si>
  <si>
    <t>Revenus nets d’intérêts</t>
  </si>
  <si>
    <t>Commissions</t>
  </si>
  <si>
    <t>PRODUIT NET BANCAIRE</t>
  </si>
  <si>
    <t>Salaires et avantages sociaux</t>
  </si>
  <si>
    <t>Dépenses d`exploitations</t>
  </si>
  <si>
    <t>BÉNÉFICE NET (PERTE NETTE)</t>
  </si>
  <si>
    <t>Disponibilité</t>
  </si>
  <si>
    <t>Bons BRH nets</t>
  </si>
  <si>
    <t>Nombre d`employés</t>
  </si>
  <si>
    <t>Nombre de prêts aux particuliers</t>
  </si>
  <si>
    <t>Nombre de prêts aux entreprises</t>
  </si>
  <si>
    <t>Nombre de comptes de depots</t>
  </si>
  <si>
    <t>Prêts bruts Devises convertie</t>
  </si>
  <si>
    <t>Prêts garantis - Fonds spéciaux Devises Convertie</t>
  </si>
  <si>
    <t>Provisions pour créances douteuses - Prêts Devises converties</t>
  </si>
  <si>
    <t>Dépôts à vue Devises converties</t>
  </si>
  <si>
    <t>Dépôts d`épargne Devises converties</t>
  </si>
  <si>
    <t>Dépôts à terme Devises converties</t>
  </si>
  <si>
    <t>Taux de réf.</t>
  </si>
  <si>
    <t>Total Dépôts</t>
  </si>
  <si>
    <t>Prêts Improductifs nets</t>
  </si>
  <si>
    <t>Bons du trésor</t>
  </si>
  <si>
    <t>Liquidité</t>
  </si>
  <si>
    <t>Nombre de Prêt</t>
  </si>
  <si>
    <t>Total Dépôts Devises converties</t>
  </si>
  <si>
    <t>Prêts nets Devises convertie</t>
  </si>
  <si>
    <t>Total Pret</t>
  </si>
  <si>
    <t>Prêts improductifs</t>
  </si>
  <si>
    <t>Portefeuille net</t>
  </si>
  <si>
    <t>Système</t>
  </si>
  <si>
    <t>mai 2023</t>
  </si>
  <si>
    <t>avr. 2023</t>
  </si>
  <si>
    <t>Actif</t>
  </si>
  <si>
    <t>Prêts délinquants_91-180 JOURS</t>
  </si>
  <si>
    <t>Prêts délinquants_181-360 JOURS</t>
  </si>
  <si>
    <t>Prêts délinquants_+ de 360 JOURS</t>
  </si>
  <si>
    <t>Actif Devises converties</t>
  </si>
  <si>
    <t>Rev. Intérêt sur prêt</t>
  </si>
  <si>
    <t>Dépenses d`intérêt</t>
  </si>
  <si>
    <t>AU 30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</si>
</sst>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0.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G Times"/>
    </font>
    <font>
      <b/>
      <sz val="12"/>
      <name val="CG Times"/>
    </font>
    <font>
      <sz val="10"/>
      <name val="CG Times"/>
      <family val="1"/>
    </font>
    <font>
      <b/>
      <sz val="10"/>
      <name val="CG Times"/>
    </font>
    <font>
      <b/>
      <sz val="48"/>
      <name val="CG Times"/>
    </font>
    <font>
      <sz val="12"/>
      <name val="CG Times"/>
      <family val="1"/>
    </font>
    <font>
      <b/>
      <sz val="12"/>
      <name val="CG Times"/>
      <family val="1"/>
    </font>
    <font>
      <u val="singleAccounting"/>
      <sz val="10"/>
      <name val="CG Times"/>
      <family val="1"/>
    </font>
    <font>
      <b/>
      <sz val="12"/>
      <color theme="1"/>
      <name val="CG Times"/>
    </font>
    <font>
      <sz val="12"/>
      <color theme="1"/>
      <name val="CG Times"/>
    </font>
    <font>
      <b/>
      <sz val="10"/>
      <color indexed="20"/>
      <name val="CG Times"/>
    </font>
    <font>
      <b/>
      <sz val="14"/>
      <name val="CG Times"/>
    </font>
    <font>
      <sz val="14"/>
      <name val="CG Times"/>
      <family val="1"/>
    </font>
    <font>
      <b/>
      <sz val="10"/>
      <name val="CG Times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165" fontId="2" fillId="0" borderId="0" xfId="3" applyNumberFormat="1"/>
    <xf numFmtId="0" fontId="2" fillId="0" borderId="0" xfId="2"/>
    <xf numFmtId="0" fontId="4" fillId="0" borderId="0" xfId="2" applyFont="1"/>
    <xf numFmtId="165" fontId="4" fillId="0" borderId="0" xfId="3" applyNumberFormat="1" applyFont="1"/>
    <xf numFmtId="9" fontId="4" fillId="0" borderId="0" xfId="4" applyFont="1"/>
    <xf numFmtId="0" fontId="3" fillId="0" borderId="0" xfId="2" applyFont="1"/>
    <xf numFmtId="0" fontId="5" fillId="0" borderId="0" xfId="2" applyFont="1"/>
    <xf numFmtId="165" fontId="5" fillId="2" borderId="1" xfId="3" applyNumberFormat="1" applyFont="1" applyFill="1" applyBorder="1" applyAlignment="1">
      <alignment horizontal="center"/>
    </xf>
    <xf numFmtId="9" fontId="5" fillId="0" borderId="1" xfId="4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165" fontId="4" fillId="2" borderId="0" xfId="3" applyNumberFormat="1" applyFont="1" applyFill="1" applyAlignment="1">
      <alignment horizontal="center"/>
    </xf>
    <xf numFmtId="9" fontId="2" fillId="0" borderId="0" xfId="4"/>
    <xf numFmtId="0" fontId="4" fillId="0" borderId="0" xfId="2" applyFont="1" applyAlignment="1">
      <alignment horizontal="center"/>
    </xf>
    <xf numFmtId="0" fontId="7" fillId="0" borderId="0" xfId="2" applyFont="1"/>
    <xf numFmtId="10" fontId="3" fillId="2" borderId="0" xfId="1" applyNumberFormat="1" applyFont="1" applyFill="1"/>
    <xf numFmtId="10" fontId="2" fillId="0" borderId="0" xfId="4" applyNumberFormat="1" applyFont="1" applyFill="1"/>
    <xf numFmtId="165" fontId="3" fillId="2" borderId="0" xfId="3" applyNumberFormat="1" applyFont="1" applyFill="1"/>
    <xf numFmtId="165" fontId="2" fillId="0" borderId="0" xfId="3" applyNumberFormat="1" applyFont="1" applyFill="1"/>
    <xf numFmtId="10" fontId="2" fillId="0" borderId="0" xfId="1" applyNumberFormat="1" applyFont="1" applyFill="1"/>
    <xf numFmtId="0" fontId="2" fillId="4" borderId="0" xfId="2" applyFill="1"/>
    <xf numFmtId="0" fontId="4" fillId="4" borderId="0" xfId="2" applyFont="1" applyFill="1"/>
    <xf numFmtId="10" fontId="3" fillId="4" borderId="0" xfId="1" applyNumberFormat="1" applyFont="1" applyFill="1"/>
    <xf numFmtId="165" fontId="7" fillId="4" borderId="2" xfId="3" applyNumberFormat="1" applyFont="1" applyFill="1" applyBorder="1"/>
    <xf numFmtId="165" fontId="7" fillId="4" borderId="3" xfId="3" applyNumberFormat="1" applyFont="1" applyFill="1" applyBorder="1"/>
    <xf numFmtId="10" fontId="7" fillId="0" borderId="0" xfId="1" applyNumberFormat="1" applyFont="1"/>
    <xf numFmtId="10" fontId="2" fillId="0" borderId="0" xfId="1" applyNumberFormat="1" applyFont="1"/>
    <xf numFmtId="164" fontId="2" fillId="0" borderId="0" xfId="5" applyFont="1" applyFill="1"/>
    <xf numFmtId="165" fontId="7" fillId="4" borderId="1" xfId="3" applyNumberFormat="1" applyFont="1" applyFill="1" applyBorder="1"/>
    <xf numFmtId="165" fontId="7" fillId="4" borderId="4" xfId="3" applyNumberFormat="1" applyFont="1" applyFill="1" applyBorder="1"/>
    <xf numFmtId="165" fontId="8" fillId="0" borderId="0" xfId="3" applyNumberFormat="1" applyFont="1"/>
    <xf numFmtId="165" fontId="3" fillId="0" borderId="0" xfId="3" applyNumberFormat="1" applyFont="1"/>
    <xf numFmtId="0" fontId="8" fillId="0" borderId="0" xfId="2" applyFont="1"/>
    <xf numFmtId="164" fontId="3" fillId="2" borderId="0" xfId="5" applyFont="1" applyFill="1"/>
    <xf numFmtId="0" fontId="7" fillId="4" borderId="0" xfId="2" applyFont="1" applyFill="1"/>
    <xf numFmtId="10" fontId="7" fillId="0" borderId="0" xfId="3" applyNumberFormat="1" applyFont="1"/>
    <xf numFmtId="0" fontId="9" fillId="0" borderId="0" xfId="2" applyFont="1"/>
    <xf numFmtId="10" fontId="3" fillId="2" borderId="0" xfId="4" applyNumberFormat="1" applyFont="1" applyFill="1"/>
    <xf numFmtId="165" fontId="3" fillId="4" borderId="0" xfId="3" applyNumberFormat="1" applyFont="1" applyFill="1"/>
    <xf numFmtId="165" fontId="7" fillId="4" borderId="0" xfId="3" applyNumberFormat="1" applyFont="1" applyFill="1"/>
    <xf numFmtId="165" fontId="7" fillId="0" borderId="0" xfId="3" applyNumberFormat="1" applyFont="1" applyBorder="1"/>
    <xf numFmtId="165" fontId="2" fillId="0" borderId="0" xfId="3" applyNumberFormat="1" applyFill="1"/>
    <xf numFmtId="0" fontId="2" fillId="5" borderId="0" xfId="2" applyFill="1"/>
    <xf numFmtId="0" fontId="4" fillId="5" borderId="0" xfId="2" applyFont="1" applyFill="1"/>
    <xf numFmtId="165" fontId="7" fillId="5" borderId="0" xfId="3" applyNumberFormat="1" applyFont="1" applyFill="1"/>
    <xf numFmtId="0" fontId="10" fillId="0" borderId="0" xfId="2" applyFont="1"/>
    <xf numFmtId="0" fontId="11" fillId="0" borderId="0" xfId="2" applyFont="1"/>
    <xf numFmtId="0" fontId="12" fillId="0" borderId="0" xfId="2" applyFont="1"/>
    <xf numFmtId="165" fontId="2" fillId="2" borderId="0" xfId="2" applyNumberFormat="1" applyFill="1"/>
    <xf numFmtId="0" fontId="3" fillId="0" borderId="0" xfId="2" applyFont="1" applyAlignment="1">
      <alignment horizontal="left"/>
    </xf>
    <xf numFmtId="165" fontId="7" fillId="0" borderId="0" xfId="3" applyNumberFormat="1" applyFont="1" applyFill="1"/>
    <xf numFmtId="0" fontId="3" fillId="0" borderId="0" xfId="2" applyFont="1" applyAlignment="1">
      <alignment horizontal="center"/>
    </xf>
    <xf numFmtId="165" fontId="3" fillId="4" borderId="5" xfId="3" applyNumberFormat="1" applyFont="1" applyFill="1" applyBorder="1"/>
    <xf numFmtId="0" fontId="2" fillId="4" borderId="5" xfId="2" applyFill="1" applyBorder="1"/>
    <xf numFmtId="167" fontId="7" fillId="0" borderId="0" xfId="3" applyNumberFormat="1" applyFont="1" applyFill="1"/>
    <xf numFmtId="0" fontId="2" fillId="6" borderId="0" xfId="2" applyFill="1"/>
    <xf numFmtId="0" fontId="5" fillId="6" borderId="0" xfId="2" applyFont="1" applyFill="1"/>
    <xf numFmtId="165" fontId="3" fillId="6" borderId="0" xfId="2" applyNumberFormat="1" applyFont="1" applyFill="1"/>
    <xf numFmtId="10" fontId="14" fillId="6" borderId="0" xfId="1" applyNumberFormat="1" applyFont="1" applyFill="1" applyAlignment="1">
      <alignment horizontal="center"/>
    </xf>
    <xf numFmtId="165" fontId="2" fillId="0" borderId="0" xfId="3" applyNumberFormat="1" applyFont="1"/>
    <xf numFmtId="165" fontId="3" fillId="6" borderId="5" xfId="3" applyNumberFormat="1" applyFont="1" applyFill="1" applyBorder="1"/>
    <xf numFmtId="164" fontId="2" fillId="0" borderId="0" xfId="5" applyFont="1"/>
    <xf numFmtId="168" fontId="2" fillId="0" borderId="0" xfId="1" applyNumberFormat="1" applyFont="1"/>
    <xf numFmtId="165" fontId="15" fillId="0" borderId="0" xfId="3" applyNumberFormat="1" applyFont="1"/>
    <xf numFmtId="9" fontId="15" fillId="0" borderId="0" xfId="4" applyFont="1"/>
    <xf numFmtId="0" fontId="0" fillId="0" borderId="7" xfId="0" applyBorder="1"/>
    <xf numFmtId="0" fontId="0" fillId="7" borderId="7" xfId="0" applyFill="1" applyBorder="1"/>
    <xf numFmtId="10" fontId="2" fillId="0" borderId="0" xfId="1" applyNumberFormat="1" applyFont="1" applyFill="1" applyAlignment="1">
      <alignment horizontal="right"/>
    </xf>
    <xf numFmtId="10" fontId="10" fillId="2" borderId="0" xfId="1" applyNumberFormat="1" applyFont="1" applyFill="1"/>
    <xf numFmtId="10" fontId="11" fillId="0" borderId="0" xfId="1" applyNumberFormat="1" applyFont="1" applyFill="1" applyAlignment="1">
      <alignment horizontal="right"/>
    </xf>
    <xf numFmtId="0" fontId="1" fillId="0" borderId="7" xfId="2" applyFont="1" applyBorder="1"/>
    <xf numFmtId="1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0" fillId="0" borderId="7" xfId="7" applyFont="1" applyBorder="1"/>
    <xf numFmtId="43" fontId="0" fillId="7" borderId="7" xfId="7" applyFont="1" applyFill="1" applyBorder="1"/>
    <xf numFmtId="43" fontId="2" fillId="2" borderId="0" xfId="7" applyFont="1" applyFill="1"/>
    <xf numFmtId="43" fontId="7" fillId="0" borderId="0" xfId="7" applyFont="1" applyFill="1"/>
    <xf numFmtId="43" fontId="3" fillId="2" borderId="0" xfId="7" applyFont="1" applyFill="1"/>
    <xf numFmtId="43" fontId="2" fillId="0" borderId="0" xfId="7" applyFont="1" applyFill="1"/>
    <xf numFmtId="43" fontId="2" fillId="0" borderId="0" xfId="7" applyFont="1"/>
    <xf numFmtId="43" fontId="7" fillId="0" borderId="0" xfId="7" applyFont="1"/>
    <xf numFmtId="43" fontId="10" fillId="2" borderId="0" xfId="7" applyFont="1" applyFill="1"/>
    <xf numFmtId="43" fontId="11" fillId="0" borderId="0" xfId="7" applyFont="1" applyFill="1"/>
    <xf numFmtId="43" fontId="11" fillId="0" borderId="0" xfId="7" applyFont="1"/>
    <xf numFmtId="43" fontId="11" fillId="0" borderId="0" xfId="7" applyFont="1" applyBorder="1"/>
    <xf numFmtId="43" fontId="4" fillId="0" borderId="0" xfId="7" applyFont="1"/>
    <xf numFmtId="0" fontId="0" fillId="0" borderId="7" xfId="0" applyBorder="1" applyAlignment="1">
      <alignment horizontal="center"/>
    </xf>
    <xf numFmtId="0" fontId="6" fillId="3" borderId="0" xfId="2" applyFont="1" applyFill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10" fillId="6" borderId="0" xfId="2" applyFont="1" applyFill="1" applyAlignment="1">
      <alignment horizontal="left"/>
    </xf>
    <xf numFmtId="165" fontId="3" fillId="2" borderId="0" xfId="2" applyNumberFormat="1" applyFont="1" applyFill="1"/>
    <xf numFmtId="166" fontId="5" fillId="2" borderId="5" xfId="1" applyNumberFormat="1" applyFont="1" applyFill="1" applyBorder="1"/>
    <xf numFmtId="10" fontId="13" fillId="2" borderId="6" xfId="1" applyNumberFormat="1" applyFont="1" applyFill="1" applyBorder="1" applyAlignment="1">
      <alignment horizontal="center"/>
    </xf>
    <xf numFmtId="0" fontId="3" fillId="2" borderId="0" xfId="2" applyFont="1" applyFill="1"/>
  </cellXfs>
  <cellStyles count="8">
    <cellStyle name="Comma" xfId="7" builtinId="3"/>
    <cellStyle name="Comma 2" xfId="3" xr:uid="{00000000-0005-0000-0000-000001000000}"/>
    <cellStyle name="Comma 3" xfId="5" xr:uid="{00000000-0005-0000-0000-000002000000}"/>
    <cellStyle name="Comma 3 2" xfId="6" xr:uid="{00000000-0005-0000-0000-000003000000}"/>
    <cellStyle name="Normal" xfId="0" builtinId="0"/>
    <cellStyle name="Normal 2" xfId="2" xr:uid="{00000000-0005-0000-0000-000005000000}"/>
    <cellStyle name="Percent" xfId="1" builtinId="5"/>
    <cellStyle name="Percent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1"/>
  <sheetViews>
    <sheetView zoomScaleNormal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S51" sqref="S51"/>
    </sheetView>
  </sheetViews>
  <sheetFormatPr defaultRowHeight="14.35"/>
  <cols>
    <col min="3" max="3" width="52.1171875" customWidth="1"/>
    <col min="4" max="4" width="8.703125" bestFit="1" customWidth="1"/>
    <col min="5" max="5" width="15.29296875" bestFit="1" customWidth="1"/>
    <col min="6" max="6" width="8.703125" bestFit="1" customWidth="1"/>
    <col min="7" max="7" width="13.29296875" bestFit="1" customWidth="1"/>
    <col min="8" max="8" width="8.703125" bestFit="1" customWidth="1"/>
    <col min="9" max="9" width="14.29296875" bestFit="1" customWidth="1"/>
    <col min="10" max="10" width="8.703125" bestFit="1" customWidth="1"/>
    <col min="11" max="11" width="14.29296875" bestFit="1" customWidth="1"/>
    <col min="12" max="12" width="8.703125" bestFit="1" customWidth="1"/>
    <col min="13" max="13" width="13.29296875" bestFit="1" customWidth="1"/>
    <col min="14" max="14" width="8.703125" bestFit="1" customWidth="1"/>
    <col min="15" max="15" width="14.29296875" bestFit="1" customWidth="1"/>
    <col min="16" max="16" width="8.703125" bestFit="1" customWidth="1"/>
    <col min="17" max="17" width="15.29296875" bestFit="1" customWidth="1"/>
    <col min="18" max="18" width="8.703125" bestFit="1" customWidth="1"/>
    <col min="19" max="19" width="15.29296875" bestFit="1" customWidth="1"/>
    <col min="20" max="20" width="5.1171875" bestFit="1" customWidth="1"/>
    <col min="21" max="21" width="15.29296875" bestFit="1" customWidth="1"/>
    <col min="23" max="23" width="11" bestFit="1" customWidth="1"/>
    <col min="24" max="24" width="10" bestFit="1" customWidth="1"/>
  </cols>
  <sheetData>
    <row r="2" spans="2:21">
      <c r="B2" s="71">
        <f ca="1">MONTH(TODAY())</f>
        <v>8</v>
      </c>
    </row>
    <row r="3" spans="2:21">
      <c r="B3" s="72">
        <v>2</v>
      </c>
    </row>
    <row r="4" spans="2:21">
      <c r="B4" s="72">
        <f ca="1">IF(B2&lt;=3,1,IF(B2&lt;=6,2,IF(B2&lt;=9,3,4)))</f>
        <v>3</v>
      </c>
      <c r="D4" s="86" t="s">
        <v>57</v>
      </c>
      <c r="E4" s="86"/>
      <c r="F4" s="86" t="s">
        <v>58</v>
      </c>
      <c r="G4" s="86"/>
      <c r="H4" s="86" t="s">
        <v>3</v>
      </c>
      <c r="I4" s="86"/>
      <c r="J4" s="86" t="s">
        <v>59</v>
      </c>
      <c r="K4" s="86"/>
      <c r="L4" s="86" t="s">
        <v>60</v>
      </c>
      <c r="M4" s="86"/>
      <c r="N4" s="86" t="s">
        <v>61</v>
      </c>
      <c r="O4" s="86"/>
      <c r="P4" s="86" t="s">
        <v>62</v>
      </c>
      <c r="Q4" s="86"/>
      <c r="R4" s="86" t="s">
        <v>63</v>
      </c>
      <c r="S4" s="86"/>
      <c r="T4" s="86" t="s">
        <v>101</v>
      </c>
      <c r="U4" s="86"/>
    </row>
    <row r="5" spans="2:21">
      <c r="D5" s="65" t="s">
        <v>102</v>
      </c>
      <c r="E5" s="65" t="s">
        <v>103</v>
      </c>
      <c r="F5" s="65" t="s">
        <v>102</v>
      </c>
      <c r="G5" s="65" t="s">
        <v>103</v>
      </c>
      <c r="H5" s="65" t="s">
        <v>102</v>
      </c>
      <c r="I5" s="65" t="s">
        <v>103</v>
      </c>
      <c r="J5" s="65" t="s">
        <v>102</v>
      </c>
      <c r="K5" s="65" t="s">
        <v>103</v>
      </c>
      <c r="L5" s="65" t="s">
        <v>102</v>
      </c>
      <c r="M5" s="65" t="s">
        <v>103</v>
      </c>
      <c r="N5" s="65" t="s">
        <v>102</v>
      </c>
      <c r="O5" s="65" t="s">
        <v>103</v>
      </c>
      <c r="P5" s="65" t="s">
        <v>102</v>
      </c>
      <c r="Q5" s="65" t="s">
        <v>103</v>
      </c>
      <c r="R5" s="65" t="s">
        <v>102</v>
      </c>
      <c r="S5" s="65" t="s">
        <v>103</v>
      </c>
      <c r="T5" s="65" t="s">
        <v>55</v>
      </c>
      <c r="U5" s="65" t="s">
        <v>56</v>
      </c>
    </row>
    <row r="6" spans="2:21">
      <c r="C6" s="65" t="s">
        <v>54</v>
      </c>
      <c r="D6" s="73"/>
      <c r="E6" s="73">
        <v>3239114.0021299999</v>
      </c>
      <c r="F6" s="73"/>
      <c r="G6" s="73">
        <v>248700.84117</v>
      </c>
      <c r="H6" s="73"/>
      <c r="I6" s="73">
        <v>1110706.0236899999</v>
      </c>
      <c r="J6" s="73"/>
      <c r="K6" s="73">
        <v>1495812</v>
      </c>
      <c r="L6" s="73"/>
      <c r="M6" s="73">
        <v>260985</v>
      </c>
      <c r="N6" s="73"/>
      <c r="O6" s="73">
        <v>610796.29534999991</v>
      </c>
      <c r="P6" s="73"/>
      <c r="Q6" s="73">
        <v>4117065.2559000002</v>
      </c>
      <c r="R6" s="73"/>
      <c r="S6" s="73">
        <v>3651269.2691100002</v>
      </c>
      <c r="T6" s="73">
        <f>D6+F6+H6+J6+L6+N6+P6+R6</f>
        <v>0</v>
      </c>
      <c r="U6" s="73">
        <f>E6+G6+I6+K6+M6+O6+Q6+S6</f>
        <v>14734448.687349999</v>
      </c>
    </row>
    <row r="7" spans="2:21">
      <c r="C7" s="65" t="s">
        <v>64</v>
      </c>
      <c r="D7" s="73"/>
      <c r="E7" s="73">
        <v>10633005</v>
      </c>
      <c r="F7" s="73"/>
      <c r="G7" s="73">
        <v>-350040.09015000006</v>
      </c>
      <c r="H7" s="73"/>
      <c r="I7" s="73">
        <v>3211391.7446569493</v>
      </c>
      <c r="J7" s="73"/>
      <c r="K7" s="73">
        <v>4869633</v>
      </c>
      <c r="L7" s="73"/>
      <c r="M7" s="73">
        <v>493357</v>
      </c>
      <c r="N7" s="73"/>
      <c r="O7" s="73">
        <v>998225.5117700001</v>
      </c>
      <c r="P7" s="73"/>
      <c r="Q7" s="73">
        <v>11138421.712400004</v>
      </c>
      <c r="R7" s="73"/>
      <c r="S7" s="73">
        <v>18450614.58264</v>
      </c>
      <c r="T7" s="73">
        <f t="shared" ref="T7:T51" si="0">D7+F7+H7+J7+L7+N7+P7+R7</f>
        <v>0</v>
      </c>
      <c r="U7" s="73">
        <f t="shared" ref="U7:U51" si="1">E7+G7+I7+K7+M7+O7+Q7+S7</f>
        <v>49444608.461316951</v>
      </c>
    </row>
    <row r="8" spans="2:21">
      <c r="C8" s="65" t="s">
        <v>104</v>
      </c>
      <c r="D8" s="73"/>
      <c r="E8" s="73">
        <v>126824301.00213</v>
      </c>
      <c r="F8" s="73"/>
      <c r="G8" s="73">
        <v>5912432.8394471202</v>
      </c>
      <c r="H8" s="73"/>
      <c r="I8" s="73">
        <v>51202949.828687668</v>
      </c>
      <c r="J8" s="73"/>
      <c r="K8" s="73">
        <v>53848042</v>
      </c>
      <c r="L8" s="73"/>
      <c r="M8" s="73">
        <v>6497836</v>
      </c>
      <c r="N8" s="73"/>
      <c r="O8" s="73">
        <v>12882018.31439</v>
      </c>
      <c r="P8" s="73"/>
      <c r="Q8" s="73">
        <v>178185339.13376999</v>
      </c>
      <c r="R8" s="73"/>
      <c r="S8" s="73">
        <v>257470894.67082673</v>
      </c>
      <c r="T8" s="73">
        <f t="shared" si="0"/>
        <v>0</v>
      </c>
      <c r="U8" s="73">
        <f t="shared" si="1"/>
        <v>692823813.78925157</v>
      </c>
    </row>
    <row r="9" spans="2:21">
      <c r="C9" s="65" t="s">
        <v>65</v>
      </c>
      <c r="D9" s="73"/>
      <c r="E9" s="73">
        <v>23978123</v>
      </c>
      <c r="F9" s="73"/>
      <c r="G9" s="73">
        <v>1551014.5645671198</v>
      </c>
      <c r="H9" s="73"/>
      <c r="I9" s="73">
        <v>17892306.772427004</v>
      </c>
      <c r="J9" s="73"/>
      <c r="K9" s="73">
        <v>15285121</v>
      </c>
      <c r="L9" s="73"/>
      <c r="M9" s="73">
        <v>96667</v>
      </c>
      <c r="N9" s="73"/>
      <c r="O9" s="73">
        <v>5837702.2109400006</v>
      </c>
      <c r="P9" s="73"/>
      <c r="Q9" s="73">
        <v>44763585.30522</v>
      </c>
      <c r="R9" s="73"/>
      <c r="S9" s="73">
        <v>57031316.317210004</v>
      </c>
      <c r="T9" s="73">
        <f t="shared" si="0"/>
        <v>0</v>
      </c>
      <c r="U9" s="73">
        <f t="shared" si="1"/>
        <v>166435836.17036414</v>
      </c>
    </row>
    <row r="10" spans="2:21">
      <c r="C10" s="65" t="s">
        <v>66</v>
      </c>
      <c r="D10" s="73"/>
      <c r="E10" s="73">
        <v>0</v>
      </c>
      <c r="F10" s="73"/>
      <c r="G10" s="73">
        <v>0</v>
      </c>
      <c r="H10" s="73"/>
      <c r="I10" s="73">
        <v>0</v>
      </c>
      <c r="J10" s="73"/>
      <c r="K10" s="73">
        <v>0</v>
      </c>
      <c r="L10" s="73"/>
      <c r="M10" s="73">
        <v>0</v>
      </c>
      <c r="N10" s="73"/>
      <c r="O10" s="73">
        <v>0</v>
      </c>
      <c r="P10" s="73"/>
      <c r="Q10" s="73">
        <v>0</v>
      </c>
      <c r="R10" s="73"/>
      <c r="S10" s="73">
        <v>0</v>
      </c>
      <c r="T10" s="73">
        <f t="shared" si="0"/>
        <v>0</v>
      </c>
      <c r="U10" s="73">
        <f t="shared" si="1"/>
        <v>0</v>
      </c>
    </row>
    <row r="11" spans="2:21">
      <c r="C11" s="66" t="s">
        <v>98</v>
      </c>
      <c r="D11" s="74">
        <f>+D9+D10</f>
        <v>0</v>
      </c>
      <c r="E11" s="74">
        <f t="shared" ref="E11:S11" si="2">+E9+E10</f>
        <v>23978123</v>
      </c>
      <c r="F11" s="74">
        <f t="shared" si="2"/>
        <v>0</v>
      </c>
      <c r="G11" s="74">
        <f t="shared" si="2"/>
        <v>1551014.5645671198</v>
      </c>
      <c r="H11" s="74">
        <f t="shared" si="2"/>
        <v>0</v>
      </c>
      <c r="I11" s="74">
        <f t="shared" si="2"/>
        <v>17892306.772427004</v>
      </c>
      <c r="J11" s="74">
        <f t="shared" si="2"/>
        <v>0</v>
      </c>
      <c r="K11" s="74">
        <f t="shared" si="2"/>
        <v>15285121</v>
      </c>
      <c r="L11" s="74">
        <f t="shared" si="2"/>
        <v>0</v>
      </c>
      <c r="M11" s="74">
        <f t="shared" si="2"/>
        <v>96667</v>
      </c>
      <c r="N11" s="74">
        <f t="shared" si="2"/>
        <v>0</v>
      </c>
      <c r="O11" s="74">
        <f t="shared" si="2"/>
        <v>5837702.2109400006</v>
      </c>
      <c r="P11" s="74">
        <f t="shared" si="2"/>
        <v>0</v>
      </c>
      <c r="Q11" s="74">
        <f t="shared" si="2"/>
        <v>44763585.30522</v>
      </c>
      <c r="R11" s="74">
        <f t="shared" si="2"/>
        <v>0</v>
      </c>
      <c r="S11" s="74">
        <f t="shared" si="2"/>
        <v>57031316.317210004</v>
      </c>
      <c r="T11" s="74">
        <f t="shared" si="0"/>
        <v>0</v>
      </c>
      <c r="U11" s="74">
        <f t="shared" si="1"/>
        <v>166435836.17036414</v>
      </c>
    </row>
    <row r="12" spans="2:21">
      <c r="C12" s="65" t="s">
        <v>67</v>
      </c>
      <c r="D12" s="73"/>
      <c r="E12" s="73">
        <v>3775197</v>
      </c>
      <c r="F12" s="73"/>
      <c r="G12" s="73">
        <v>1112514.16163</v>
      </c>
      <c r="H12" s="73"/>
      <c r="I12" s="73">
        <v>1233412.387355688</v>
      </c>
      <c r="J12" s="73"/>
      <c r="K12" s="73">
        <v>480059</v>
      </c>
      <c r="L12" s="73"/>
      <c r="M12" s="73">
        <v>0</v>
      </c>
      <c r="N12" s="73"/>
      <c r="O12" s="73">
        <v>265429.9803</v>
      </c>
      <c r="P12" s="73"/>
      <c r="Q12" s="73">
        <v>3213637.6207099999</v>
      </c>
      <c r="R12" s="73"/>
      <c r="S12" s="73">
        <v>1117694.2872299999</v>
      </c>
      <c r="T12" s="73">
        <f t="shared" si="0"/>
        <v>0</v>
      </c>
      <c r="U12" s="73">
        <f t="shared" si="1"/>
        <v>11197944.437225688</v>
      </c>
    </row>
    <row r="13" spans="2:21">
      <c r="C13" s="66" t="s">
        <v>100</v>
      </c>
      <c r="D13" s="74">
        <f>D11-D12</f>
        <v>0</v>
      </c>
      <c r="E13" s="74">
        <f t="shared" ref="E13:S13" si="3">E11-E12</f>
        <v>20202926</v>
      </c>
      <c r="F13" s="74">
        <f t="shared" si="3"/>
        <v>0</v>
      </c>
      <c r="G13" s="74">
        <f t="shared" si="3"/>
        <v>438500.40293711983</v>
      </c>
      <c r="H13" s="74">
        <f t="shared" si="3"/>
        <v>0</v>
      </c>
      <c r="I13" s="74">
        <f t="shared" si="3"/>
        <v>16658894.385071315</v>
      </c>
      <c r="J13" s="74">
        <f t="shared" si="3"/>
        <v>0</v>
      </c>
      <c r="K13" s="74">
        <f t="shared" si="3"/>
        <v>14805062</v>
      </c>
      <c r="L13" s="74">
        <f t="shared" si="3"/>
        <v>0</v>
      </c>
      <c r="M13" s="74">
        <f t="shared" si="3"/>
        <v>96667</v>
      </c>
      <c r="N13" s="74">
        <f t="shared" si="3"/>
        <v>0</v>
      </c>
      <c r="O13" s="74">
        <f t="shared" si="3"/>
        <v>5572272.2306400007</v>
      </c>
      <c r="P13" s="74">
        <f t="shared" si="3"/>
        <v>0</v>
      </c>
      <c r="Q13" s="74">
        <f t="shared" si="3"/>
        <v>41549947.68451</v>
      </c>
      <c r="R13" s="74">
        <f t="shared" si="3"/>
        <v>0</v>
      </c>
      <c r="S13" s="74">
        <f t="shared" si="3"/>
        <v>55913622.029980004</v>
      </c>
      <c r="T13" s="74">
        <f t="shared" si="0"/>
        <v>0</v>
      </c>
      <c r="U13" s="74">
        <f t="shared" si="1"/>
        <v>155237891.73313844</v>
      </c>
    </row>
    <row r="14" spans="2:21">
      <c r="C14" s="65" t="s">
        <v>68</v>
      </c>
      <c r="D14" s="73"/>
      <c r="E14" s="73">
        <v>47793074</v>
      </c>
      <c r="F14" s="73"/>
      <c r="G14" s="73">
        <v>2101012.47994</v>
      </c>
      <c r="H14" s="73"/>
      <c r="I14" s="73">
        <v>18799415.639801696</v>
      </c>
      <c r="J14" s="73"/>
      <c r="K14" s="73">
        <v>20675832</v>
      </c>
      <c r="L14" s="73"/>
      <c r="M14" s="73">
        <v>4114813</v>
      </c>
      <c r="N14" s="73"/>
      <c r="O14" s="73">
        <v>4189562.8471890716</v>
      </c>
      <c r="P14" s="73"/>
      <c r="Q14" s="73">
        <v>65660984.111723185</v>
      </c>
      <c r="R14" s="73"/>
      <c r="S14" s="73">
        <v>99062471.759322852</v>
      </c>
      <c r="T14" s="73">
        <f t="shared" si="0"/>
        <v>0</v>
      </c>
      <c r="U14" s="73">
        <f t="shared" si="1"/>
        <v>262397165.83797678</v>
      </c>
    </row>
    <row r="15" spans="2:21">
      <c r="C15" s="65" t="s">
        <v>69</v>
      </c>
      <c r="D15" s="73"/>
      <c r="E15" s="73">
        <v>39413133</v>
      </c>
      <c r="F15" s="73"/>
      <c r="G15" s="73">
        <v>669077.64581999998</v>
      </c>
      <c r="H15" s="73"/>
      <c r="I15" s="73">
        <v>9269369.7523215842</v>
      </c>
      <c r="J15" s="73"/>
      <c r="K15" s="73">
        <v>11766433</v>
      </c>
      <c r="L15" s="73"/>
      <c r="M15" s="73">
        <v>740439</v>
      </c>
      <c r="N15" s="73"/>
      <c r="O15" s="73">
        <v>1330701.0766823404</v>
      </c>
      <c r="P15" s="73"/>
      <c r="Q15" s="73">
        <v>52137052.784637898</v>
      </c>
      <c r="R15" s="73"/>
      <c r="S15" s="73">
        <v>87372472.62763761</v>
      </c>
      <c r="T15" s="73">
        <f t="shared" si="0"/>
        <v>0</v>
      </c>
      <c r="U15" s="73">
        <f t="shared" si="1"/>
        <v>202698678.88709944</v>
      </c>
    </row>
    <row r="16" spans="2:21">
      <c r="C16" s="65" t="s">
        <v>70</v>
      </c>
      <c r="D16" s="73"/>
      <c r="E16" s="73">
        <v>13195520</v>
      </c>
      <c r="F16" s="73"/>
      <c r="G16" s="73">
        <v>2249128.6497499999</v>
      </c>
      <c r="H16" s="73"/>
      <c r="I16" s="73">
        <v>14487399.582444794</v>
      </c>
      <c r="J16" s="73"/>
      <c r="K16" s="73">
        <v>10413479</v>
      </c>
      <c r="L16" s="73"/>
      <c r="M16" s="73">
        <v>4426</v>
      </c>
      <c r="N16" s="73"/>
      <c r="O16" s="73">
        <v>3627078.5691990638</v>
      </c>
      <c r="P16" s="73"/>
      <c r="Q16" s="73">
        <v>29771372.91283001</v>
      </c>
      <c r="R16" s="73"/>
      <c r="S16" s="73">
        <v>31081849.045780405</v>
      </c>
      <c r="T16" s="73">
        <f t="shared" si="0"/>
        <v>0</v>
      </c>
      <c r="U16" s="73">
        <f t="shared" si="1"/>
        <v>104830253.76000427</v>
      </c>
    </row>
    <row r="17" spans="3:21">
      <c r="C17" s="66" t="s">
        <v>91</v>
      </c>
      <c r="D17" s="74">
        <f>+D14+D15+D16</f>
        <v>0</v>
      </c>
      <c r="E17" s="74">
        <f t="shared" ref="E17:S17" si="4">+E14+E15+E16</f>
        <v>100401727</v>
      </c>
      <c r="F17" s="74">
        <f t="shared" si="4"/>
        <v>0</v>
      </c>
      <c r="G17" s="74">
        <f t="shared" si="4"/>
        <v>5019218.7755100001</v>
      </c>
      <c r="H17" s="74">
        <f t="shared" si="4"/>
        <v>0</v>
      </c>
      <c r="I17" s="74">
        <f t="shared" si="4"/>
        <v>42556184.974568076</v>
      </c>
      <c r="J17" s="74">
        <f t="shared" si="4"/>
        <v>0</v>
      </c>
      <c r="K17" s="74">
        <f t="shared" si="4"/>
        <v>42855744</v>
      </c>
      <c r="L17" s="74">
        <f t="shared" si="4"/>
        <v>0</v>
      </c>
      <c r="M17" s="74">
        <f t="shared" si="4"/>
        <v>4859678</v>
      </c>
      <c r="N17" s="74">
        <f t="shared" si="4"/>
        <v>0</v>
      </c>
      <c r="O17" s="74">
        <f t="shared" si="4"/>
        <v>9147342.4930704758</v>
      </c>
      <c r="P17" s="74">
        <f t="shared" si="4"/>
        <v>0</v>
      </c>
      <c r="Q17" s="74">
        <f t="shared" si="4"/>
        <v>147569409.80919111</v>
      </c>
      <c r="R17" s="74">
        <f t="shared" si="4"/>
        <v>0</v>
      </c>
      <c r="S17" s="74">
        <f t="shared" si="4"/>
        <v>217516793.43274087</v>
      </c>
      <c r="T17" s="74">
        <f t="shared" si="0"/>
        <v>0</v>
      </c>
      <c r="U17" s="74">
        <f t="shared" si="1"/>
        <v>569926098.48508048</v>
      </c>
    </row>
    <row r="18" spans="3:21">
      <c r="C18" s="65" t="s">
        <v>105</v>
      </c>
      <c r="D18" s="73"/>
      <c r="E18" s="73">
        <v>663512</v>
      </c>
      <c r="F18" s="73"/>
      <c r="G18" s="73">
        <v>29919.732899999999</v>
      </c>
      <c r="H18" s="73"/>
      <c r="I18" s="73">
        <v>642977.20799456001</v>
      </c>
      <c r="J18" s="73"/>
      <c r="K18" s="73">
        <v>82780</v>
      </c>
      <c r="L18" s="73"/>
      <c r="M18" s="73">
        <v>0</v>
      </c>
      <c r="N18" s="73"/>
      <c r="O18" s="73">
        <v>177527.58715000001</v>
      </c>
      <c r="P18" s="73"/>
      <c r="Q18" s="73">
        <v>1609798</v>
      </c>
      <c r="R18" s="73"/>
      <c r="S18" s="73">
        <v>19549.24526</v>
      </c>
      <c r="T18" s="73">
        <f t="shared" si="0"/>
        <v>0</v>
      </c>
      <c r="U18" s="73">
        <f t="shared" si="1"/>
        <v>3226063.7733045602</v>
      </c>
    </row>
    <row r="19" spans="3:21">
      <c r="C19" s="65" t="s">
        <v>106</v>
      </c>
      <c r="D19" s="73"/>
      <c r="E19" s="73">
        <v>4431574</v>
      </c>
      <c r="F19" s="73"/>
      <c r="G19" s="73">
        <v>1866.6233500000001</v>
      </c>
      <c r="H19" s="73"/>
      <c r="I19" s="73">
        <v>2048533.5908212161</v>
      </c>
      <c r="J19" s="73"/>
      <c r="K19" s="73">
        <v>113629</v>
      </c>
      <c r="L19" s="73"/>
      <c r="M19" s="73">
        <v>0</v>
      </c>
      <c r="N19" s="73"/>
      <c r="O19" s="73">
        <v>185086.10865000001</v>
      </c>
      <c r="P19" s="73"/>
      <c r="Q19" s="73">
        <v>2969068</v>
      </c>
      <c r="R19" s="73"/>
      <c r="S19" s="73">
        <v>25148.825000000001</v>
      </c>
      <c r="T19" s="73">
        <f t="shared" si="0"/>
        <v>0</v>
      </c>
      <c r="U19" s="73">
        <f t="shared" si="1"/>
        <v>9774906.1478212141</v>
      </c>
    </row>
    <row r="20" spans="3:21">
      <c r="C20" s="65" t="s">
        <v>107</v>
      </c>
      <c r="D20" s="73"/>
      <c r="E20" s="73">
        <v>2833704</v>
      </c>
      <c r="F20" s="73"/>
      <c r="G20" s="73">
        <v>1357201.85070632</v>
      </c>
      <c r="H20" s="73"/>
      <c r="I20" s="73">
        <v>1753671.3309603599</v>
      </c>
      <c r="J20" s="73"/>
      <c r="K20" s="73">
        <v>11555</v>
      </c>
      <c r="L20" s="73"/>
      <c r="M20" s="73">
        <v>0</v>
      </c>
      <c r="N20" s="73"/>
      <c r="O20" s="73">
        <v>162733.27029000001</v>
      </c>
      <c r="P20" s="73"/>
      <c r="Q20" s="73">
        <v>441854</v>
      </c>
      <c r="R20" s="73"/>
      <c r="S20" s="73">
        <v>79311.425520000004</v>
      </c>
      <c r="T20" s="73">
        <f t="shared" si="0"/>
        <v>0</v>
      </c>
      <c r="U20" s="73">
        <f t="shared" si="1"/>
        <v>6640030.8774766801</v>
      </c>
    </row>
    <row r="21" spans="3:21">
      <c r="C21" s="66" t="s">
        <v>99</v>
      </c>
      <c r="D21" s="74">
        <f>+SUM(D18:D20)</f>
        <v>0</v>
      </c>
      <c r="E21" s="74">
        <f t="shared" ref="E21:S21" si="5">+SUM(E18:E20)</f>
        <v>7928790</v>
      </c>
      <c r="F21" s="74">
        <f t="shared" si="5"/>
        <v>0</v>
      </c>
      <c r="G21" s="74">
        <f t="shared" si="5"/>
        <v>1388988.20695632</v>
      </c>
      <c r="H21" s="74">
        <f t="shared" si="5"/>
        <v>0</v>
      </c>
      <c r="I21" s="74">
        <f t="shared" si="5"/>
        <v>4445182.129776136</v>
      </c>
      <c r="J21" s="74">
        <f t="shared" si="5"/>
        <v>0</v>
      </c>
      <c r="K21" s="74">
        <f t="shared" si="5"/>
        <v>207964</v>
      </c>
      <c r="L21" s="74">
        <f t="shared" si="5"/>
        <v>0</v>
      </c>
      <c r="M21" s="74">
        <f t="shared" si="5"/>
        <v>0</v>
      </c>
      <c r="N21" s="74">
        <f t="shared" si="5"/>
        <v>0</v>
      </c>
      <c r="O21" s="74">
        <f t="shared" si="5"/>
        <v>525346.96609</v>
      </c>
      <c r="P21" s="74">
        <f t="shared" si="5"/>
        <v>0</v>
      </c>
      <c r="Q21" s="74">
        <f t="shared" si="5"/>
        <v>5020720</v>
      </c>
      <c r="R21" s="74">
        <f t="shared" si="5"/>
        <v>0</v>
      </c>
      <c r="S21" s="74">
        <f t="shared" si="5"/>
        <v>124009.49578</v>
      </c>
      <c r="T21" s="74">
        <f t="shared" si="0"/>
        <v>0</v>
      </c>
      <c r="U21" s="74">
        <f t="shared" si="1"/>
        <v>19641000.798602454</v>
      </c>
    </row>
    <row r="22" spans="3:21">
      <c r="C22" s="66" t="s">
        <v>92</v>
      </c>
      <c r="D22" s="74">
        <f>+D21-D12</f>
        <v>0</v>
      </c>
      <c r="E22" s="74">
        <f t="shared" ref="E22:S22" si="6">+E21-E12</f>
        <v>4153593</v>
      </c>
      <c r="F22" s="74">
        <f t="shared" si="6"/>
        <v>0</v>
      </c>
      <c r="G22" s="74">
        <f t="shared" si="6"/>
        <v>276474.04532631999</v>
      </c>
      <c r="H22" s="74">
        <f t="shared" si="6"/>
        <v>0</v>
      </c>
      <c r="I22" s="74">
        <f t="shared" si="6"/>
        <v>3211769.742420448</v>
      </c>
      <c r="J22" s="74">
        <f t="shared" si="6"/>
        <v>0</v>
      </c>
      <c r="K22" s="74">
        <f t="shared" si="6"/>
        <v>-272095</v>
      </c>
      <c r="L22" s="74">
        <f t="shared" si="6"/>
        <v>0</v>
      </c>
      <c r="M22" s="74">
        <f t="shared" si="6"/>
        <v>0</v>
      </c>
      <c r="N22" s="74">
        <f t="shared" si="6"/>
        <v>0</v>
      </c>
      <c r="O22" s="74">
        <f t="shared" si="6"/>
        <v>259916.98579000001</v>
      </c>
      <c r="P22" s="74">
        <f t="shared" si="6"/>
        <v>0</v>
      </c>
      <c r="Q22" s="74">
        <f t="shared" si="6"/>
        <v>1807082.3792900001</v>
      </c>
      <c r="R22" s="74">
        <f t="shared" si="6"/>
        <v>0</v>
      </c>
      <c r="S22" s="74">
        <f t="shared" si="6"/>
        <v>-993684.7914499999</v>
      </c>
      <c r="T22" s="74">
        <f t="shared" si="0"/>
        <v>0</v>
      </c>
      <c r="U22" s="74">
        <f t="shared" si="1"/>
        <v>8443056.3613767698</v>
      </c>
    </row>
    <row r="23" spans="3:21">
      <c r="C23" s="65" t="s">
        <v>71</v>
      </c>
      <c r="D23" s="73"/>
      <c r="E23" s="73">
        <v>499884</v>
      </c>
      <c r="F23" s="73"/>
      <c r="G23" s="73">
        <v>19836.065189999998</v>
      </c>
      <c r="H23" s="73"/>
      <c r="I23" s="73">
        <v>144288.47145589505</v>
      </c>
      <c r="J23" s="73"/>
      <c r="K23" s="73">
        <v>234662</v>
      </c>
      <c r="L23" s="73"/>
      <c r="M23" s="73">
        <v>7799</v>
      </c>
      <c r="N23" s="73"/>
      <c r="O23" s="73">
        <v>75983.504300000001</v>
      </c>
      <c r="P23" s="73"/>
      <c r="Q23" s="73">
        <v>456220.69167000015</v>
      </c>
      <c r="R23" s="73"/>
      <c r="S23" s="73">
        <v>717832.6692</v>
      </c>
      <c r="T23" s="73">
        <f t="shared" si="0"/>
        <v>0</v>
      </c>
      <c r="U23" s="73">
        <f t="shared" si="1"/>
        <v>2156506.4018158955</v>
      </c>
    </row>
    <row r="24" spans="3:21">
      <c r="C24" s="65" t="s">
        <v>72</v>
      </c>
      <c r="D24" s="73"/>
      <c r="E24" s="73">
        <v>447978</v>
      </c>
      <c r="F24" s="73"/>
      <c r="G24" s="73">
        <v>16282.672949999996</v>
      </c>
      <c r="H24" s="73"/>
      <c r="I24" s="73">
        <v>96947.644165895006</v>
      </c>
      <c r="J24" s="73"/>
      <c r="K24" s="73">
        <v>196009</v>
      </c>
      <c r="L24" s="73"/>
      <c r="M24" s="73">
        <v>7486</v>
      </c>
      <c r="N24" s="73"/>
      <c r="O24" s="73">
        <v>59626.367440000002</v>
      </c>
      <c r="P24" s="73"/>
      <c r="Q24" s="73">
        <v>366651.51227000018</v>
      </c>
      <c r="R24" s="73"/>
      <c r="S24" s="73">
        <v>595834.92503000004</v>
      </c>
      <c r="T24" s="73">
        <f t="shared" si="0"/>
        <v>0</v>
      </c>
      <c r="U24" s="73">
        <f t="shared" si="1"/>
        <v>1786816.121855895</v>
      </c>
    </row>
    <row r="25" spans="3:21">
      <c r="C25" s="65" t="s">
        <v>73</v>
      </c>
      <c r="D25" s="73"/>
      <c r="E25" s="73">
        <v>62302</v>
      </c>
      <c r="F25" s="73"/>
      <c r="G25" s="73">
        <v>1440.2333699999999</v>
      </c>
      <c r="H25" s="73"/>
      <c r="I25" s="73">
        <v>51566.725760000001</v>
      </c>
      <c r="J25" s="73"/>
      <c r="K25" s="73">
        <v>106126</v>
      </c>
      <c r="L25" s="73"/>
      <c r="M25" s="73">
        <v>6751</v>
      </c>
      <c r="N25" s="73"/>
      <c r="O25" s="73">
        <v>2918.7094799999968</v>
      </c>
      <c r="P25" s="73"/>
      <c r="Q25" s="73">
        <v>178429.04251000006</v>
      </c>
      <c r="R25" s="73"/>
      <c r="S25" s="73">
        <v>215472.49111999999</v>
      </c>
      <c r="T25" s="73">
        <f t="shared" si="0"/>
        <v>0</v>
      </c>
      <c r="U25" s="73">
        <f t="shared" si="1"/>
        <v>625006.20224000001</v>
      </c>
    </row>
    <row r="26" spans="3:21">
      <c r="C26" s="65" t="s">
        <v>74</v>
      </c>
      <c r="D26" s="73"/>
      <c r="E26" s="73">
        <v>486356</v>
      </c>
      <c r="F26" s="73"/>
      <c r="G26" s="73">
        <v>16964.532139999996</v>
      </c>
      <c r="H26" s="73"/>
      <c r="I26" s="73">
        <v>217948.14170170316</v>
      </c>
      <c r="J26" s="73"/>
      <c r="K26" s="73">
        <v>424256</v>
      </c>
      <c r="L26" s="73"/>
      <c r="M26" s="73">
        <v>38961</v>
      </c>
      <c r="N26" s="73"/>
      <c r="O26" s="73">
        <v>66666.482889999999</v>
      </c>
      <c r="P26" s="73"/>
      <c r="Q26" s="73">
        <v>668150.81113000028</v>
      </c>
      <c r="R26" s="73"/>
      <c r="S26" s="73">
        <v>1296826.7998800001</v>
      </c>
      <c r="T26" s="73">
        <f t="shared" si="0"/>
        <v>0</v>
      </c>
      <c r="U26" s="73">
        <f t="shared" si="1"/>
        <v>3216129.7677417034</v>
      </c>
    </row>
    <row r="27" spans="3:21">
      <c r="C27" s="65" t="s">
        <v>75</v>
      </c>
      <c r="D27" s="73"/>
      <c r="E27" s="73">
        <v>249440</v>
      </c>
      <c r="F27" s="73"/>
      <c r="G27" s="73">
        <v>9381.7228400000004</v>
      </c>
      <c r="H27" s="73"/>
      <c r="I27" s="73">
        <v>68932.895959999965</v>
      </c>
      <c r="J27" s="73"/>
      <c r="K27" s="73">
        <v>85739</v>
      </c>
      <c r="L27" s="73"/>
      <c r="M27" s="73">
        <v>7406</v>
      </c>
      <c r="N27" s="73"/>
      <c r="O27" s="73">
        <v>13712.721119999998</v>
      </c>
      <c r="P27" s="73"/>
      <c r="Q27" s="73">
        <v>201883.03406999999</v>
      </c>
      <c r="R27" s="73"/>
      <c r="S27" s="73">
        <v>385234.29485000001</v>
      </c>
      <c r="T27" s="73">
        <f t="shared" si="0"/>
        <v>0</v>
      </c>
      <c r="U27" s="73">
        <f t="shared" si="1"/>
        <v>1021729.6688399999</v>
      </c>
    </row>
    <row r="28" spans="3:21">
      <c r="C28" s="65" t="s">
        <v>76</v>
      </c>
      <c r="D28" s="73"/>
      <c r="E28" s="73">
        <v>365515</v>
      </c>
      <c r="F28" s="73"/>
      <c r="G28" s="73">
        <v>19053.118640000001</v>
      </c>
      <c r="H28" s="73"/>
      <c r="I28" s="73">
        <v>180594.15364257939</v>
      </c>
      <c r="J28" s="73"/>
      <c r="K28" s="73">
        <v>264010</v>
      </c>
      <c r="L28" s="73"/>
      <c r="M28" s="73">
        <v>16798.866200199998</v>
      </c>
      <c r="N28" s="73"/>
      <c r="O28" s="73">
        <v>30772.399389999999</v>
      </c>
      <c r="P28" s="73"/>
      <c r="Q28" s="73">
        <v>490465.71671000007</v>
      </c>
      <c r="R28" s="73"/>
      <c r="S28" s="73">
        <v>762499.19770999998</v>
      </c>
      <c r="T28" s="73">
        <f t="shared" si="0"/>
        <v>0</v>
      </c>
      <c r="U28" s="73">
        <f t="shared" si="1"/>
        <v>2129708.4522927795</v>
      </c>
    </row>
    <row r="29" spans="3:21">
      <c r="C29" s="65" t="s">
        <v>77</v>
      </c>
      <c r="D29" s="73"/>
      <c r="E29" s="73">
        <v>120841</v>
      </c>
      <c r="F29" s="73"/>
      <c r="G29" s="73">
        <v>-5088.5865000000049</v>
      </c>
      <c r="H29" s="73"/>
      <c r="I29" s="73">
        <v>23364.39364927413</v>
      </c>
      <c r="J29" s="73"/>
      <c r="K29" s="73">
        <v>112632</v>
      </c>
      <c r="L29" s="73"/>
      <c r="M29" s="73">
        <v>15268.133799800002</v>
      </c>
      <c r="N29" s="73"/>
      <c r="O29" s="73">
        <v>21457.68825500003</v>
      </c>
      <c r="P29" s="73"/>
      <c r="Q29" s="73">
        <v>46728.529330000049</v>
      </c>
      <c r="R29" s="73"/>
      <c r="S29" s="73">
        <v>404162.27768</v>
      </c>
      <c r="T29" s="73">
        <f t="shared" si="0"/>
        <v>0</v>
      </c>
      <c r="U29" s="73">
        <f t="shared" si="1"/>
        <v>739365.43621407426</v>
      </c>
    </row>
    <row r="30" spans="3:21">
      <c r="C30" s="65" t="s">
        <v>78</v>
      </c>
      <c r="D30" s="73"/>
      <c r="E30" s="73">
        <v>55565567</v>
      </c>
      <c r="F30" s="73"/>
      <c r="G30" s="73">
        <v>1924083.4561399999</v>
      </c>
      <c r="H30" s="73"/>
      <c r="I30" s="73">
        <v>23962842.585592177</v>
      </c>
      <c r="J30" s="73"/>
      <c r="K30" s="73">
        <v>30572901</v>
      </c>
      <c r="L30" s="73"/>
      <c r="M30" s="73">
        <v>6097091</v>
      </c>
      <c r="N30" s="73"/>
      <c r="O30" s="73">
        <v>2410754.6530999993</v>
      </c>
      <c r="P30" s="73"/>
      <c r="Q30" s="73">
        <v>87457782.189359993</v>
      </c>
      <c r="R30" s="73"/>
      <c r="S30" s="73">
        <v>130892500.74778818</v>
      </c>
      <c r="T30" s="73">
        <f t="shared" si="0"/>
        <v>0</v>
      </c>
      <c r="U30" s="73">
        <f t="shared" si="1"/>
        <v>338883522.63198036</v>
      </c>
    </row>
    <row r="31" spans="3:21">
      <c r="C31" s="65" t="s">
        <v>79</v>
      </c>
      <c r="D31" s="73"/>
      <c r="E31" s="73">
        <v>0</v>
      </c>
      <c r="F31" s="73"/>
      <c r="G31" s="73">
        <v>0</v>
      </c>
      <c r="H31" s="73"/>
      <c r="I31" s="73">
        <v>0</v>
      </c>
      <c r="J31" s="73"/>
      <c r="K31" s="73">
        <v>0</v>
      </c>
      <c r="L31" s="73"/>
      <c r="M31" s="73">
        <v>0</v>
      </c>
      <c r="N31" s="73"/>
      <c r="O31" s="73">
        <v>0</v>
      </c>
      <c r="P31" s="73"/>
      <c r="Q31" s="73">
        <v>0</v>
      </c>
      <c r="R31" s="73"/>
      <c r="S31" s="73">
        <v>3300000</v>
      </c>
      <c r="T31" s="73">
        <f t="shared" si="0"/>
        <v>0</v>
      </c>
      <c r="U31" s="73">
        <f t="shared" si="1"/>
        <v>3300000</v>
      </c>
    </row>
    <row r="32" spans="3:21">
      <c r="C32" s="65" t="s">
        <v>93</v>
      </c>
      <c r="D32" s="73"/>
      <c r="E32" s="73">
        <v>23100000</v>
      </c>
      <c r="F32" s="73"/>
      <c r="G32" s="73">
        <v>1720000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>
        <f t="shared" si="0"/>
        <v>0</v>
      </c>
      <c r="U32" s="73">
        <f t="shared" si="1"/>
        <v>24820000</v>
      </c>
    </row>
    <row r="33" spans="3:21">
      <c r="C33" s="66" t="s">
        <v>94</v>
      </c>
      <c r="D33" s="74">
        <f>+SUM(D30:D32)</f>
        <v>0</v>
      </c>
      <c r="E33" s="74">
        <f t="shared" ref="E33:S33" si="7">+SUM(E30:E32)</f>
        <v>78665567</v>
      </c>
      <c r="F33" s="74">
        <f t="shared" si="7"/>
        <v>0</v>
      </c>
      <c r="G33" s="74">
        <f t="shared" si="7"/>
        <v>3644083.4561399999</v>
      </c>
      <c r="H33" s="74">
        <f t="shared" si="7"/>
        <v>0</v>
      </c>
      <c r="I33" s="74">
        <f t="shared" si="7"/>
        <v>23962842.585592177</v>
      </c>
      <c r="J33" s="74">
        <f t="shared" si="7"/>
        <v>0</v>
      </c>
      <c r="K33" s="74">
        <f t="shared" si="7"/>
        <v>30572901</v>
      </c>
      <c r="L33" s="74">
        <f t="shared" si="7"/>
        <v>0</v>
      </c>
      <c r="M33" s="74">
        <f t="shared" si="7"/>
        <v>6097091</v>
      </c>
      <c r="N33" s="74">
        <f t="shared" si="7"/>
        <v>0</v>
      </c>
      <c r="O33" s="74">
        <f t="shared" si="7"/>
        <v>2410754.6530999993</v>
      </c>
      <c r="P33" s="74">
        <f t="shared" si="7"/>
        <v>0</v>
      </c>
      <c r="Q33" s="74">
        <f t="shared" si="7"/>
        <v>87457782.189359993</v>
      </c>
      <c r="R33" s="74">
        <f t="shared" si="7"/>
        <v>0</v>
      </c>
      <c r="S33" s="74">
        <f t="shared" si="7"/>
        <v>134192500.74778818</v>
      </c>
      <c r="T33" s="74">
        <f t="shared" si="0"/>
        <v>0</v>
      </c>
      <c r="U33" s="74">
        <f t="shared" si="1"/>
        <v>367003522.63198036</v>
      </c>
    </row>
    <row r="34" spans="3:21">
      <c r="C34" s="65" t="s">
        <v>80</v>
      </c>
      <c r="D34" s="73"/>
      <c r="E34" s="73">
        <v>830</v>
      </c>
      <c r="F34" s="73"/>
      <c r="G34" s="73">
        <v>125</v>
      </c>
      <c r="H34" s="73"/>
      <c r="I34" s="73">
        <v>475</v>
      </c>
      <c r="J34" s="73"/>
      <c r="K34" s="73">
        <v>775</v>
      </c>
      <c r="L34" s="73"/>
      <c r="M34" s="73">
        <v>20</v>
      </c>
      <c r="N34" s="73"/>
      <c r="O34" s="73">
        <v>69</v>
      </c>
      <c r="P34" s="73"/>
      <c r="Q34" s="73">
        <v>1142</v>
      </c>
      <c r="R34" s="73"/>
      <c r="S34" s="73">
        <v>1309</v>
      </c>
      <c r="T34" s="73">
        <f t="shared" si="0"/>
        <v>0</v>
      </c>
      <c r="U34" s="73">
        <f t="shared" si="1"/>
        <v>4745</v>
      </c>
    </row>
    <row r="35" spans="3:21">
      <c r="C35" s="65" t="s">
        <v>81</v>
      </c>
      <c r="D35" s="73"/>
      <c r="E35" s="73">
        <v>31328</v>
      </c>
      <c r="F35" s="73"/>
      <c r="G35" s="73">
        <v>63</v>
      </c>
      <c r="H35" s="73"/>
      <c r="I35" s="73">
        <v>410</v>
      </c>
      <c r="J35" s="73"/>
      <c r="K35" s="73">
        <v>4027</v>
      </c>
      <c r="L35" s="73"/>
      <c r="M35" s="73">
        <v>0</v>
      </c>
      <c r="N35" s="73"/>
      <c r="O35" s="73">
        <v>405</v>
      </c>
      <c r="P35" s="73"/>
      <c r="Q35" s="73">
        <v>23911</v>
      </c>
      <c r="R35" s="73"/>
      <c r="S35" s="73">
        <v>1674</v>
      </c>
      <c r="T35" s="73">
        <f t="shared" si="0"/>
        <v>0</v>
      </c>
      <c r="U35" s="73">
        <f t="shared" si="1"/>
        <v>61818</v>
      </c>
    </row>
    <row r="36" spans="3:21">
      <c r="C36" s="65" t="s">
        <v>82</v>
      </c>
      <c r="D36" s="73"/>
      <c r="E36" s="73">
        <v>108</v>
      </c>
      <c r="F36" s="73"/>
      <c r="G36" s="73">
        <v>128</v>
      </c>
      <c r="H36" s="73"/>
      <c r="I36" s="73">
        <v>188</v>
      </c>
      <c r="J36" s="73"/>
      <c r="K36" s="73">
        <v>256</v>
      </c>
      <c r="L36" s="73"/>
      <c r="M36" s="73">
        <v>1</v>
      </c>
      <c r="N36" s="73"/>
      <c r="O36" s="73">
        <v>22</v>
      </c>
      <c r="P36" s="73"/>
      <c r="Q36" s="73">
        <v>1088</v>
      </c>
      <c r="R36" s="73"/>
      <c r="S36" s="73">
        <v>8662</v>
      </c>
      <c r="T36" s="73">
        <f t="shared" si="0"/>
        <v>0</v>
      </c>
      <c r="U36" s="73">
        <f t="shared" si="1"/>
        <v>10453</v>
      </c>
    </row>
    <row r="37" spans="3:21">
      <c r="C37" s="66" t="s">
        <v>95</v>
      </c>
      <c r="D37" s="74">
        <f>+SUM(D35:D36)</f>
        <v>0</v>
      </c>
      <c r="E37" s="74">
        <f t="shared" ref="E37:S37" si="8">+SUM(E35:E36)</f>
        <v>31436</v>
      </c>
      <c r="F37" s="74">
        <f t="shared" si="8"/>
        <v>0</v>
      </c>
      <c r="G37" s="74">
        <f t="shared" si="8"/>
        <v>191</v>
      </c>
      <c r="H37" s="74">
        <f t="shared" si="8"/>
        <v>0</v>
      </c>
      <c r="I37" s="74">
        <f t="shared" si="8"/>
        <v>598</v>
      </c>
      <c r="J37" s="74">
        <f t="shared" si="8"/>
        <v>0</v>
      </c>
      <c r="K37" s="74">
        <f t="shared" si="8"/>
        <v>4283</v>
      </c>
      <c r="L37" s="74">
        <f t="shared" si="8"/>
        <v>0</v>
      </c>
      <c r="M37" s="74">
        <f t="shared" si="8"/>
        <v>1</v>
      </c>
      <c r="N37" s="74">
        <f t="shared" si="8"/>
        <v>0</v>
      </c>
      <c r="O37" s="74">
        <f t="shared" si="8"/>
        <v>427</v>
      </c>
      <c r="P37" s="74">
        <f t="shared" si="8"/>
        <v>0</v>
      </c>
      <c r="Q37" s="74">
        <f t="shared" si="8"/>
        <v>24999</v>
      </c>
      <c r="R37" s="74">
        <f t="shared" si="8"/>
        <v>0</v>
      </c>
      <c r="S37" s="74">
        <f t="shared" si="8"/>
        <v>10336</v>
      </c>
      <c r="T37" s="74">
        <f t="shared" si="0"/>
        <v>0</v>
      </c>
      <c r="U37" s="74">
        <f t="shared" si="1"/>
        <v>72271</v>
      </c>
    </row>
    <row r="38" spans="3:21">
      <c r="C38" s="65" t="s">
        <v>83</v>
      </c>
      <c r="D38" s="73"/>
      <c r="E38" s="73">
        <v>560287</v>
      </c>
      <c r="F38" s="73"/>
      <c r="G38" s="73">
        <v>16972</v>
      </c>
      <c r="H38" s="73"/>
      <c r="I38" s="73">
        <v>102508</v>
      </c>
      <c r="J38" s="73"/>
      <c r="K38" s="73">
        <v>126533</v>
      </c>
      <c r="L38" s="73"/>
      <c r="M38" s="73">
        <v>1101</v>
      </c>
      <c r="N38" s="73"/>
      <c r="O38" s="73">
        <v>8141</v>
      </c>
      <c r="P38" s="73"/>
      <c r="Q38" s="73">
        <v>679838</v>
      </c>
      <c r="R38" s="73"/>
      <c r="S38" s="73">
        <v>1310355</v>
      </c>
      <c r="T38" s="73">
        <f t="shared" si="0"/>
        <v>0</v>
      </c>
      <c r="U38" s="73">
        <f t="shared" si="1"/>
        <v>2805735</v>
      </c>
    </row>
    <row r="39" spans="3:21">
      <c r="C39" s="65" t="s">
        <v>84</v>
      </c>
      <c r="D39" s="73"/>
      <c r="E39" s="73">
        <v>6181708</v>
      </c>
      <c r="F39" s="73"/>
      <c r="G39" s="73">
        <v>1022934.2252071199</v>
      </c>
      <c r="H39" s="73"/>
      <c r="I39" s="73">
        <v>9242133.5995670035</v>
      </c>
      <c r="J39" s="73"/>
      <c r="K39" s="73">
        <v>9344809</v>
      </c>
      <c r="L39" s="73"/>
      <c r="M39" s="73">
        <v>0</v>
      </c>
      <c r="N39" s="73"/>
      <c r="O39" s="73">
        <v>3350054.6569700004</v>
      </c>
      <c r="P39" s="73"/>
      <c r="Q39" s="73">
        <v>24593026.30522</v>
      </c>
      <c r="R39" s="73"/>
      <c r="S39" s="73">
        <v>39287242.958020002</v>
      </c>
      <c r="T39" s="73">
        <f t="shared" si="0"/>
        <v>0</v>
      </c>
      <c r="U39" s="73">
        <f t="shared" si="1"/>
        <v>93021908.74498412</v>
      </c>
    </row>
    <row r="40" spans="3:21">
      <c r="C40" s="65" t="s">
        <v>85</v>
      </c>
      <c r="D40" s="73"/>
      <c r="E40" s="73">
        <v>0</v>
      </c>
      <c r="F40" s="73"/>
      <c r="G40" s="73">
        <v>0</v>
      </c>
      <c r="H40" s="73"/>
      <c r="I40" s="73">
        <v>0</v>
      </c>
      <c r="J40" s="73"/>
      <c r="K40" s="73">
        <v>0</v>
      </c>
      <c r="L40" s="73"/>
      <c r="M40" s="73">
        <v>0</v>
      </c>
      <c r="N40" s="73"/>
      <c r="O40" s="73">
        <v>0</v>
      </c>
      <c r="P40" s="73"/>
      <c r="Q40" s="73">
        <v>0</v>
      </c>
      <c r="R40" s="73"/>
      <c r="S40" s="73">
        <v>0</v>
      </c>
      <c r="T40" s="73">
        <f t="shared" si="0"/>
        <v>0</v>
      </c>
      <c r="U40" s="73">
        <f t="shared" si="1"/>
        <v>0</v>
      </c>
    </row>
    <row r="41" spans="3:21">
      <c r="C41" s="65" t="s">
        <v>86</v>
      </c>
      <c r="D41" s="73"/>
      <c r="E41" s="73">
        <v>710280</v>
      </c>
      <c r="F41" s="73"/>
      <c r="G41" s="73">
        <v>261145.50005</v>
      </c>
      <c r="H41" s="73"/>
      <c r="I41" s="73">
        <v>821722.82649568794</v>
      </c>
      <c r="J41" s="73"/>
      <c r="K41" s="73">
        <v>166800</v>
      </c>
      <c r="L41" s="73"/>
      <c r="M41" s="73">
        <v>0</v>
      </c>
      <c r="N41" s="73"/>
      <c r="O41" s="73">
        <v>168892.51415</v>
      </c>
      <c r="P41" s="73"/>
      <c r="Q41" s="73">
        <v>2202522.4412099998</v>
      </c>
      <c r="R41" s="73"/>
      <c r="S41" s="73">
        <v>838249.61150999996</v>
      </c>
      <c r="T41" s="73">
        <f t="shared" si="0"/>
        <v>0</v>
      </c>
      <c r="U41" s="73">
        <f t="shared" si="1"/>
        <v>5169612.8934156885</v>
      </c>
    </row>
    <row r="42" spans="3:21">
      <c r="C42" s="66" t="s">
        <v>97</v>
      </c>
      <c r="D42" s="74">
        <f>D39+D40-D41</f>
        <v>0</v>
      </c>
      <c r="E42" s="74">
        <f t="shared" ref="E42:S42" si="9">E39+E40-E41</f>
        <v>5471428</v>
      </c>
      <c r="F42" s="74">
        <f t="shared" si="9"/>
        <v>0</v>
      </c>
      <c r="G42" s="74">
        <f t="shared" si="9"/>
        <v>761788.72515711992</v>
      </c>
      <c r="H42" s="74">
        <f t="shared" si="9"/>
        <v>0</v>
      </c>
      <c r="I42" s="74">
        <f t="shared" si="9"/>
        <v>8420410.7730713151</v>
      </c>
      <c r="J42" s="74">
        <f t="shared" si="9"/>
        <v>0</v>
      </c>
      <c r="K42" s="74">
        <f t="shared" si="9"/>
        <v>9178009</v>
      </c>
      <c r="L42" s="74">
        <f t="shared" si="9"/>
        <v>0</v>
      </c>
      <c r="M42" s="74">
        <f t="shared" si="9"/>
        <v>0</v>
      </c>
      <c r="N42" s="74">
        <f t="shared" si="9"/>
        <v>0</v>
      </c>
      <c r="O42" s="74">
        <f t="shared" si="9"/>
        <v>3181162.1428200002</v>
      </c>
      <c r="P42" s="74">
        <f t="shared" si="9"/>
        <v>0</v>
      </c>
      <c r="Q42" s="74">
        <f t="shared" si="9"/>
        <v>22390503.864009999</v>
      </c>
      <c r="R42" s="74">
        <f t="shared" si="9"/>
        <v>0</v>
      </c>
      <c r="S42" s="74">
        <f t="shared" si="9"/>
        <v>38448993.346510001</v>
      </c>
      <c r="T42" s="74">
        <f t="shared" si="0"/>
        <v>0</v>
      </c>
      <c r="U42" s="74">
        <f t="shared" si="1"/>
        <v>87852295.851568431</v>
      </c>
    </row>
    <row r="43" spans="3:21">
      <c r="C43" s="65" t="s">
        <v>108</v>
      </c>
      <c r="D43" s="73"/>
      <c r="E43" s="73">
        <v>55821364</v>
      </c>
      <c r="F43" s="73"/>
      <c r="G43" s="73">
        <v>3195887.6868971195</v>
      </c>
      <c r="H43" s="73"/>
      <c r="I43" s="73">
        <v>33650802.050449237</v>
      </c>
      <c r="J43" s="73"/>
      <c r="K43" s="73">
        <v>36110111</v>
      </c>
      <c r="L43" s="73"/>
      <c r="M43" s="73">
        <v>5126588</v>
      </c>
      <c r="N43" s="73"/>
      <c r="O43" s="73">
        <v>8045902.4113800004</v>
      </c>
      <c r="P43" s="73"/>
      <c r="Q43" s="73">
        <v>121667705.11021</v>
      </c>
      <c r="R43" s="73"/>
      <c r="S43" s="73">
        <v>181008703.83799672</v>
      </c>
      <c r="T43" s="73">
        <f t="shared" si="0"/>
        <v>0</v>
      </c>
      <c r="U43" s="73">
        <f t="shared" si="1"/>
        <v>444627064.09693307</v>
      </c>
    </row>
    <row r="44" spans="3:21">
      <c r="C44" s="65" t="s">
        <v>87</v>
      </c>
      <c r="D44" s="73"/>
      <c r="E44" s="73">
        <v>23079232</v>
      </c>
      <c r="F44" s="73"/>
      <c r="G44" s="73">
        <v>1164092.6590700001</v>
      </c>
      <c r="H44" s="73"/>
      <c r="I44" s="73">
        <v>13115313.650721693</v>
      </c>
      <c r="J44" s="73"/>
      <c r="K44" s="73">
        <v>15839784</v>
      </c>
      <c r="L44" s="73"/>
      <c r="M44" s="73">
        <v>3460500</v>
      </c>
      <c r="N44" s="73"/>
      <c r="O44" s="73">
        <v>3590599.2192190718</v>
      </c>
      <c r="P44" s="73"/>
      <c r="Q44" s="73">
        <v>47711954.05493319</v>
      </c>
      <c r="R44" s="73"/>
      <c r="S44" s="73">
        <v>78997312.907962859</v>
      </c>
      <c r="T44" s="73">
        <f t="shared" si="0"/>
        <v>0</v>
      </c>
      <c r="U44" s="73">
        <f t="shared" si="1"/>
        <v>186958788.49190682</v>
      </c>
    </row>
    <row r="45" spans="3:21">
      <c r="C45" s="65" t="s">
        <v>88</v>
      </c>
      <c r="D45" s="73"/>
      <c r="E45" s="73">
        <v>19506925</v>
      </c>
      <c r="F45" s="73"/>
      <c r="G45" s="73">
        <v>344212.29450999998</v>
      </c>
      <c r="H45" s="73"/>
      <c r="I45" s="73">
        <v>6281816.8243015846</v>
      </c>
      <c r="J45" s="73"/>
      <c r="K45" s="73">
        <v>8798859</v>
      </c>
      <c r="L45" s="73"/>
      <c r="M45" s="73">
        <v>740435</v>
      </c>
      <c r="N45" s="73"/>
      <c r="O45" s="73">
        <v>967407.53545234015</v>
      </c>
      <c r="P45" s="73"/>
      <c r="Q45" s="73">
        <v>37901777.197907895</v>
      </c>
      <c r="R45" s="73"/>
      <c r="S45" s="73">
        <v>65529858.762097612</v>
      </c>
      <c r="T45" s="73">
        <f t="shared" si="0"/>
        <v>0</v>
      </c>
      <c r="U45" s="73">
        <f t="shared" si="1"/>
        <v>140071291.61426944</v>
      </c>
    </row>
    <row r="46" spans="3:21">
      <c r="C46" s="65" t="s">
        <v>89</v>
      </c>
      <c r="D46" s="73"/>
      <c r="E46" s="73">
        <v>7748867</v>
      </c>
      <c r="F46" s="73"/>
      <c r="G46" s="73">
        <v>1532897.79999</v>
      </c>
      <c r="H46" s="73"/>
      <c r="I46" s="73">
        <v>12346160.409534795</v>
      </c>
      <c r="J46" s="73"/>
      <c r="K46" s="73">
        <v>8448153</v>
      </c>
      <c r="L46" s="73"/>
      <c r="M46" s="73">
        <v>0</v>
      </c>
      <c r="N46" s="73"/>
      <c r="O46" s="73">
        <v>2865189.7198990639</v>
      </c>
      <c r="P46" s="73"/>
      <c r="Q46" s="73">
        <v>25136314.333020009</v>
      </c>
      <c r="R46" s="73"/>
      <c r="S46" s="73">
        <v>27062492.138390407</v>
      </c>
      <c r="T46" s="73">
        <f t="shared" si="0"/>
        <v>0</v>
      </c>
      <c r="U46" s="73">
        <f t="shared" si="1"/>
        <v>85140074.400834277</v>
      </c>
    </row>
    <row r="47" spans="3:21">
      <c r="C47" s="66" t="s">
        <v>96</v>
      </c>
      <c r="D47" s="74">
        <f>+SUM(D44:D46)</f>
        <v>0</v>
      </c>
      <c r="E47" s="74">
        <f t="shared" ref="E47:S47" si="10">+SUM(E44:E46)</f>
        <v>50335024</v>
      </c>
      <c r="F47" s="74">
        <f t="shared" si="10"/>
        <v>0</v>
      </c>
      <c r="G47" s="74">
        <f t="shared" si="10"/>
        <v>3041202.7535699997</v>
      </c>
      <c r="H47" s="74">
        <f t="shared" si="10"/>
        <v>0</v>
      </c>
      <c r="I47" s="74">
        <f t="shared" si="10"/>
        <v>31743290.884558074</v>
      </c>
      <c r="J47" s="74">
        <f t="shared" si="10"/>
        <v>0</v>
      </c>
      <c r="K47" s="74">
        <f t="shared" si="10"/>
        <v>33086796</v>
      </c>
      <c r="L47" s="74">
        <f t="shared" si="10"/>
        <v>0</v>
      </c>
      <c r="M47" s="74">
        <f t="shared" si="10"/>
        <v>4200935</v>
      </c>
      <c r="N47" s="74">
        <f t="shared" si="10"/>
        <v>0</v>
      </c>
      <c r="O47" s="74">
        <f t="shared" si="10"/>
        <v>7423196.4745704755</v>
      </c>
      <c r="P47" s="74">
        <f t="shared" si="10"/>
        <v>0</v>
      </c>
      <c r="Q47" s="74">
        <f t="shared" si="10"/>
        <v>110750045.58586109</v>
      </c>
      <c r="R47" s="74">
        <f t="shared" si="10"/>
        <v>0</v>
      </c>
      <c r="S47" s="74">
        <f t="shared" si="10"/>
        <v>171589663.80845088</v>
      </c>
      <c r="T47" s="74">
        <f t="shared" si="0"/>
        <v>0</v>
      </c>
      <c r="U47" s="74">
        <f t="shared" si="1"/>
        <v>412170154.50701052</v>
      </c>
    </row>
    <row r="48" spans="3:21">
      <c r="C48" s="65" t="s">
        <v>90</v>
      </c>
      <c r="D48" s="73"/>
      <c r="E48" s="73">
        <v>150.7972</v>
      </c>
      <c r="F48" s="73"/>
      <c r="G48" s="73">
        <v>150.7972</v>
      </c>
      <c r="H48" s="73"/>
      <c r="I48" s="73">
        <v>153.6019</v>
      </c>
      <c r="J48" s="73"/>
      <c r="K48" s="73">
        <v>150.7972</v>
      </c>
      <c r="L48" s="73"/>
      <c r="M48" s="73">
        <v>150.7972</v>
      </c>
      <c r="N48" s="73"/>
      <c r="O48" s="73">
        <v>150.7972</v>
      </c>
      <c r="P48" s="73"/>
      <c r="Q48" s="73">
        <v>150.7972</v>
      </c>
      <c r="R48" s="73"/>
      <c r="S48" s="73">
        <v>150.7972</v>
      </c>
      <c r="T48" s="73">
        <f>R48</f>
        <v>0</v>
      </c>
      <c r="U48" s="73">
        <f>S48</f>
        <v>150.7972</v>
      </c>
    </row>
    <row r="49" spans="3:21">
      <c r="C49" s="65" t="s">
        <v>109</v>
      </c>
      <c r="D49" s="73"/>
      <c r="E49" s="73">
        <v>147527</v>
      </c>
      <c r="F49" s="73"/>
      <c r="G49" s="73">
        <v>2691.65859</v>
      </c>
      <c r="H49" s="73"/>
      <c r="I49" s="73">
        <v>125214.93557000003</v>
      </c>
      <c r="J49" s="73"/>
      <c r="K49" s="73">
        <v>206782</v>
      </c>
      <c r="L49" s="73"/>
      <c r="M49" s="73">
        <v>1962</v>
      </c>
      <c r="N49" s="73"/>
      <c r="O49" s="73">
        <v>64539.564809999996</v>
      </c>
      <c r="P49" s="73"/>
      <c r="Q49" s="73">
        <v>352569.80378000007</v>
      </c>
      <c r="R49" s="73"/>
      <c r="S49" s="73">
        <v>489936.40603000001</v>
      </c>
      <c r="T49" s="73">
        <f t="shared" si="0"/>
        <v>0</v>
      </c>
      <c r="U49" s="73">
        <f t="shared" si="1"/>
        <v>1391223.3687800001</v>
      </c>
    </row>
    <row r="50" spans="3:21">
      <c r="C50" s="65" t="s">
        <v>110</v>
      </c>
      <c r="D50" s="73"/>
      <c r="E50" s="73">
        <v>51906</v>
      </c>
      <c r="F50" s="73"/>
      <c r="G50" s="73">
        <v>3553.3922400000001</v>
      </c>
      <c r="H50" s="73"/>
      <c r="I50" s="73">
        <v>47340.827290000045</v>
      </c>
      <c r="J50" s="73"/>
      <c r="K50" s="73">
        <v>38653</v>
      </c>
      <c r="L50" s="73"/>
      <c r="M50" s="73">
        <v>313</v>
      </c>
      <c r="N50" s="73"/>
      <c r="O50" s="73">
        <v>16357.136859999997</v>
      </c>
      <c r="P50" s="73"/>
      <c r="Q50" s="73">
        <v>89569.179399999994</v>
      </c>
      <c r="R50" s="73"/>
      <c r="S50" s="73">
        <v>121997.74417000001</v>
      </c>
      <c r="T50" s="73">
        <f t="shared" si="0"/>
        <v>0</v>
      </c>
      <c r="U50" s="73">
        <f t="shared" si="1"/>
        <v>369690.27996000007</v>
      </c>
    </row>
    <row r="51" spans="3:21">
      <c r="C51" s="70" t="s">
        <v>33</v>
      </c>
      <c r="D51" s="73"/>
      <c r="E51" s="73">
        <v>40</v>
      </c>
      <c r="F51" s="73"/>
      <c r="G51" s="73">
        <v>6</v>
      </c>
      <c r="H51" s="73"/>
      <c r="I51" s="73">
        <v>24</v>
      </c>
      <c r="J51" s="73"/>
      <c r="K51" s="73">
        <v>25</v>
      </c>
      <c r="L51" s="73"/>
      <c r="M51" s="73">
        <v>1</v>
      </c>
      <c r="N51" s="73"/>
      <c r="O51" s="73">
        <v>4</v>
      </c>
      <c r="P51" s="73"/>
      <c r="Q51" s="73">
        <v>40</v>
      </c>
      <c r="R51" s="73"/>
      <c r="S51" s="73">
        <v>62</v>
      </c>
      <c r="T51" s="73">
        <f t="shared" si="0"/>
        <v>0</v>
      </c>
      <c r="U51" s="73">
        <f t="shared" si="1"/>
        <v>202</v>
      </c>
    </row>
  </sheetData>
  <mergeCells count="9">
    <mergeCell ref="P4:Q4"/>
    <mergeCell ref="R4:S4"/>
    <mergeCell ref="T4:U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99"/>
  <sheetViews>
    <sheetView tabSelected="1" zoomScale="95" zoomScaleNormal="95" workbookViewId="0">
      <pane ySplit="1" topLeftCell="A55" activePane="bottomLeft" state="frozen"/>
      <selection pane="bottomLeft" activeCell="A80" sqref="A80"/>
    </sheetView>
  </sheetViews>
  <sheetFormatPr defaultColWidth="15.5859375" defaultRowHeight="15.35"/>
  <cols>
    <col min="1" max="1" width="11.1171875" style="2" customWidth="1"/>
    <col min="2" max="2" width="44.1171875" style="2" customWidth="1"/>
    <col min="3" max="3" width="26.87890625" style="2" customWidth="1"/>
    <col min="4" max="4" width="15.87890625" style="1" customWidth="1"/>
    <col min="5" max="5" width="15.87890625" style="12" customWidth="1"/>
    <col min="6" max="11" width="15.87890625" style="1" customWidth="1"/>
    <col min="12" max="12" width="16.41015625" style="1" customWidth="1"/>
    <col min="13" max="17" width="16.41015625" style="2" customWidth="1"/>
    <col min="18" max="252" width="10.1171875" style="2" customWidth="1"/>
    <col min="253" max="253" width="37.41015625" style="2" customWidth="1"/>
    <col min="254" max="16384" width="15.5859375" style="2"/>
  </cols>
  <sheetData>
    <row r="1" spans="1: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3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35">
      <c r="A3" s="88" t="s">
        <v>111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35">
      <c r="B4" s="3"/>
      <c r="C4" s="3"/>
      <c r="D4" s="4"/>
      <c r="E4" s="5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thickBot="1">
      <c r="B5" s="7"/>
      <c r="C5" s="8" t="s">
        <v>2</v>
      </c>
      <c r="D5" s="9" t="str">
        <f>Sheet1!D4</f>
        <v>BNC</v>
      </c>
      <c r="E5" s="9" t="str">
        <f>Sheet1!F4</f>
        <v>BPH</v>
      </c>
      <c r="F5" s="10" t="s">
        <v>3</v>
      </c>
      <c r="G5" s="9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>
      <c r="A6" s="87" t="s">
        <v>9</v>
      </c>
      <c r="B6" s="6" t="s">
        <v>10</v>
      </c>
      <c r="C6" s="11"/>
      <c r="J6" s="3"/>
      <c r="K6" s="3"/>
      <c r="M6" s="13"/>
      <c r="N6" s="13"/>
      <c r="O6" s="1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87"/>
      <c r="B7" s="14" t="s">
        <v>11</v>
      </c>
      <c r="C7" s="15">
        <f>IFERROR(Sheet1!U6/Sheet1!U7,"-")</f>
        <v>0.29799909729040552</v>
      </c>
      <c r="D7" s="16">
        <f>IFERROR(Sheet1!E6/Sheet1!E7,"-")</f>
        <v>0.30462827790732722</v>
      </c>
      <c r="E7" s="16">
        <f>IFERROR(Sheet1!G6/Sheet1!G7,"-")</f>
        <v>-0.71049244977461323</v>
      </c>
      <c r="F7" s="16">
        <f>IFERROR(Sheet1!I6/Sheet1!I7,"-")</f>
        <v>0.34586438279850812</v>
      </c>
      <c r="G7" s="16">
        <f>IFERROR(Sheet1!K6/Sheet1!K7,"-")</f>
        <v>0.30717140285520489</v>
      </c>
      <c r="H7" s="16">
        <f>IFERROR(Sheet1!Q6/Sheet1!Q7,"-")</f>
        <v>0.36962734597457553</v>
      </c>
      <c r="I7" s="16">
        <f>IFERROR(Sheet1!S6/Sheet1!S7,"-")</f>
        <v>0.19789418139737433</v>
      </c>
      <c r="J7" s="16">
        <f>IFERROR(Sheet1!O6/Sheet1!O7,"-")</f>
        <v>0.61188207288648488</v>
      </c>
      <c r="K7" s="16">
        <f>IFERROR(Sheet1!M6/Sheet1!M7,"-")</f>
        <v>0.52899827102888985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>
      <c r="A8" s="87"/>
      <c r="B8" s="3" t="s">
        <v>10</v>
      </c>
      <c r="C8" s="17"/>
      <c r="D8" s="18"/>
      <c r="E8" s="18"/>
      <c r="F8" s="18"/>
      <c r="G8" s="18"/>
      <c r="H8" s="18"/>
      <c r="I8" s="18"/>
      <c r="J8" s="18"/>
      <c r="K8" s="1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>
      <c r="A9" s="87"/>
      <c r="B9" s="14" t="s">
        <v>12</v>
      </c>
      <c r="C9" s="15">
        <f>IFERROR(Sheet1!U7/Sheet1!U8,"-")</f>
        <v>7.1366785432634375E-2</v>
      </c>
      <c r="D9" s="19">
        <f>IFERROR(Sheet1!E7/Sheet1!E8,"-")</f>
        <v>8.3840438433178663E-2</v>
      </c>
      <c r="E9" s="19">
        <f>IFERROR(Sheet1!G7/Sheet1!G8,"-")</f>
        <v>-5.9204070414900951E-2</v>
      </c>
      <c r="F9" s="19">
        <f>IFERROR(Sheet1!I7/Sheet1!I8,"-")</f>
        <v>6.2718881537127597E-2</v>
      </c>
      <c r="G9" s="19">
        <f>IFERROR(Sheet1!K7/Sheet1!K8,"-")</f>
        <v>9.043287033537821E-2</v>
      </c>
      <c r="H9" s="19">
        <f>IFERROR(Sheet1!Q7/Sheet1!Q8,"-")</f>
        <v>6.2510315195112659E-2</v>
      </c>
      <c r="I9" s="19">
        <f>IFERROR(Sheet1!S7/Sheet1!S8,"-")</f>
        <v>7.166097203425216E-2</v>
      </c>
      <c r="J9" s="19">
        <f>IFERROR(Sheet1!O7/Sheet1!O8,"-")</f>
        <v>7.7489837959236668E-2</v>
      </c>
      <c r="K9" s="19">
        <f>IFERROR(Sheet1!M7/Sheet1!M8,"-")</f>
        <v>7.5926354558656137E-2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>
      <c r="A10" s="87"/>
      <c r="B10" s="3" t="s">
        <v>10</v>
      </c>
      <c r="C10" s="15"/>
      <c r="D10" s="19"/>
      <c r="E10" s="19"/>
      <c r="F10" s="19"/>
      <c r="G10" s="19"/>
      <c r="H10" s="19"/>
      <c r="I10" s="19"/>
      <c r="J10" s="19"/>
      <c r="K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>
      <c r="A11" s="87"/>
      <c r="B11" s="14" t="s">
        <v>13</v>
      </c>
      <c r="C11" s="15">
        <f>IFERROR(Sheet1!U17/Sheet1!U8,"-")</f>
        <v>0.82261332122519237</v>
      </c>
      <c r="D11" s="19">
        <f>IFERROR(Sheet1!E17/Sheet1!E8,"-")</f>
        <v>0.79166000684926907</v>
      </c>
      <c r="E11" s="19">
        <f>IFERROR(Sheet1!G17/Sheet1!G8,"-")</f>
        <v>0.84892613781966519</v>
      </c>
      <c r="F11" s="19">
        <f>IFERROR(Sheet1!I17/Sheet1!I8,"-")</f>
        <v>0.83112760333048163</v>
      </c>
      <c r="G11" s="19">
        <f>IFERROR(Sheet1!K17/Sheet1!K8,"-")</f>
        <v>0.79586448101492713</v>
      </c>
      <c r="H11" s="19">
        <f>IFERROR(Sheet1!Q17/Sheet1!Q8,"-")</f>
        <v>0.82817930210523982</v>
      </c>
      <c r="I11" s="19">
        <f>IFERROR(Sheet1!S17/Sheet1!S8,"-")</f>
        <v>0.84482090183759728</v>
      </c>
      <c r="J11" s="19">
        <f>IFERROR(Sheet1!O17/Sheet1!O8,"-")</f>
        <v>0.7100861270203549</v>
      </c>
      <c r="K11" s="19">
        <f>IFERROR(Sheet1!M17/Sheet1!M8,"-")</f>
        <v>0.74789175965659949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>
      <c r="A12" s="20"/>
      <c r="B12" s="21" t="s">
        <v>10</v>
      </c>
      <c r="C12" s="22"/>
      <c r="D12" s="23"/>
      <c r="E12" s="23"/>
      <c r="F12" s="23"/>
      <c r="G12" s="23"/>
      <c r="H12" s="23"/>
      <c r="I12" s="24"/>
      <c r="J12" s="24"/>
      <c r="K12" s="2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>
      <c r="A13" s="87" t="s">
        <v>14</v>
      </c>
      <c r="B13" s="3" t="s">
        <v>10</v>
      </c>
      <c r="C13" s="15"/>
      <c r="D13" s="25"/>
      <c r="E13" s="25"/>
      <c r="F13" s="25"/>
      <c r="G13" s="19"/>
      <c r="H13" s="25"/>
      <c r="I13" s="25"/>
      <c r="J13" s="26"/>
      <c r="K13" s="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>
      <c r="A14" s="87"/>
      <c r="B14" s="14" t="s">
        <v>15</v>
      </c>
      <c r="C14" s="15">
        <f>IFERROR(Sheet1!U21/Sheet1!U9,"-")</f>
        <v>0.11800944586535965</v>
      </c>
      <c r="D14" s="67">
        <f>IFERROR(Sheet1!E21/Sheet1!E9,"-")</f>
        <v>0.33066766735661501</v>
      </c>
      <c r="E14" s="67">
        <f>IFERROR(Sheet1!G21/Sheet1!G9,"-")</f>
        <v>0.89553524427669018</v>
      </c>
      <c r="F14" s="67">
        <f>IFERROR(Sheet1!I21/Sheet1!I9,"-")</f>
        <v>0.2484409744542497</v>
      </c>
      <c r="G14" s="67">
        <f>IFERROR(Sheet1!K21/Sheet1!K9,"-")</f>
        <v>1.3605649572548362E-2</v>
      </c>
      <c r="H14" s="67">
        <f>IFERROR(Sheet1!Q21/Sheet1!Q9,"-")</f>
        <v>0.11216081030521298</v>
      </c>
      <c r="I14" s="67">
        <f>IFERROR(Sheet1!S21/Sheet1!S9,"-")</f>
        <v>2.1744105482373092E-3</v>
      </c>
      <c r="J14" s="67">
        <f>IFERROR(Sheet1!O21/Sheet1!O9,"-")</f>
        <v>8.999208029239425E-2</v>
      </c>
      <c r="K14" s="67">
        <f>IFERROR(Sheet1!M21/Sheet1!M9,"-")</f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>
      <c r="A15" s="87"/>
      <c r="B15" s="3"/>
      <c r="C15" s="15"/>
      <c r="D15" s="67"/>
      <c r="E15" s="67"/>
      <c r="F15" s="67"/>
      <c r="G15" s="67"/>
      <c r="H15" s="67"/>
      <c r="I15" s="67"/>
      <c r="J15" s="67"/>
      <c r="K15" s="6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>
      <c r="A16" s="87"/>
      <c r="B16" s="14" t="s">
        <v>16</v>
      </c>
      <c r="C16" s="15">
        <f>IFERROR(Sheet1!U12/Sheet1!U21,"-")</f>
        <v>0.57013105146976384</v>
      </c>
      <c r="D16" s="67">
        <f>IFERROR(Sheet1!E12/Sheet1!E21,"-")</f>
        <v>0.47613784701070405</v>
      </c>
      <c r="E16" s="67">
        <f>IFERROR(Sheet1!G12/Sheet1!G21,"-")</f>
        <v>0.80095292102432203</v>
      </c>
      <c r="F16" s="67">
        <f>IFERROR(Sheet1!I12/Sheet1!I21,"-")</f>
        <v>0.2774717326189296</v>
      </c>
      <c r="G16" s="67">
        <f>IFERROR(Sheet1!K12/Sheet1!K21,"-")</f>
        <v>2.3083754880652418</v>
      </c>
      <c r="H16" s="67">
        <f>IFERROR(Sheet1!Q12/Sheet1!Q21,"-")</f>
        <v>0.64007505312186297</v>
      </c>
      <c r="I16" s="67">
        <f>IFERROR(Sheet1!S12/Sheet1!S21,"-")</f>
        <v>9.0129734033662565</v>
      </c>
      <c r="J16" s="67">
        <f>IFERROR(Sheet1!O12/Sheet1!O21,"-")</f>
        <v>0.50524700328149941</v>
      </c>
      <c r="K16" s="67" t="str">
        <f>IFERROR(Sheet1!M12/Sheet1!M21,"-")</f>
        <v>-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87"/>
      <c r="B17" s="3" t="s">
        <v>10</v>
      </c>
      <c r="C17" s="15"/>
      <c r="D17" s="67"/>
      <c r="E17" s="67"/>
      <c r="F17" s="67"/>
      <c r="G17" s="67"/>
      <c r="H17" s="67"/>
      <c r="I17" s="67"/>
      <c r="J17" s="67"/>
      <c r="K17" s="6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87"/>
      <c r="B18" s="14" t="s">
        <v>17</v>
      </c>
      <c r="C18" s="15">
        <f>IFERROR(Sheet1!U22/Sheet1!U7,"-")</f>
        <v>0.17075787682659485</v>
      </c>
      <c r="D18" s="67">
        <f>IFERROR(Sheet1!E22/Sheet1!E7,"-")</f>
        <v>0.39063209318532249</v>
      </c>
      <c r="E18" s="67">
        <f>IFERROR(Sheet1!G22/Sheet1!G7,"-")</f>
        <v>-0.78983537345063715</v>
      </c>
      <c r="F18" s="67">
        <f>IFERROR(Sheet1!I22/Sheet1!I7,"-")</f>
        <v>1.0001177052796899</v>
      </c>
      <c r="G18" s="67">
        <f>IFERROR(Sheet1!K22/Sheet1!K7,"-")</f>
        <v>-5.587587401350369E-2</v>
      </c>
      <c r="H18" s="67">
        <f>IFERROR(Sheet1!Q22/Sheet1!Q7,"-")</f>
        <v>0.16223863900558194</v>
      </c>
      <c r="I18" s="67">
        <f>IFERROR(Sheet1!S22/Sheet1!S7,"-")</f>
        <v>-5.3856460282084483E-2</v>
      </c>
      <c r="J18" s="67">
        <f>IFERROR(Sheet1!O22/Sheet1!O7,"-")</f>
        <v>0.26037902530574392</v>
      </c>
      <c r="K18" s="67">
        <f>IFERROR(Sheet1!M22/Sheet1!M7,"-")</f>
        <v>0</v>
      </c>
      <c r="L18" s="1" t="s">
        <v>10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5.7" thickBot="1">
      <c r="A19" s="20" t="s">
        <v>10</v>
      </c>
      <c r="B19" s="21" t="s">
        <v>10</v>
      </c>
      <c r="C19" s="22"/>
      <c r="D19" s="28"/>
      <c r="E19" s="28"/>
      <c r="F19" s="28"/>
      <c r="G19" s="28"/>
      <c r="H19" s="28"/>
      <c r="I19" s="29"/>
      <c r="J19" s="29"/>
      <c r="K19" s="28"/>
      <c r="M19" s="3" t="s">
        <v>10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87" t="s">
        <v>18</v>
      </c>
      <c r="B20" s="3" t="s">
        <v>10</v>
      </c>
      <c r="C20" s="15"/>
      <c r="D20" s="30"/>
      <c r="E20" s="30"/>
      <c r="F20" s="30"/>
      <c r="G20" s="31"/>
      <c r="H20" s="30"/>
      <c r="I20" s="30"/>
      <c r="J20" s="30"/>
      <c r="K20" s="3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87"/>
      <c r="B21" s="14" t="s">
        <v>19</v>
      </c>
      <c r="C21" s="68">
        <f>IFERROR(Sheet1!U25/Sheet1!U27,"-")</f>
        <v>0.61171386258127169</v>
      </c>
      <c r="D21" s="69">
        <f>IFERROR(Sheet1!E25/Sheet1!E27,"-")</f>
        <v>0.24976747915330341</v>
      </c>
      <c r="E21" s="69">
        <f>IFERROR(Sheet1!G25/Sheet1!G27,"-")</f>
        <v>0.15351480688167504</v>
      </c>
      <c r="F21" s="69">
        <f>IFERROR(Sheet1!I25/Sheet1!I27,"-")</f>
        <v>0.74807136769537264</v>
      </c>
      <c r="G21" s="69">
        <f>IFERROR(Sheet1!K25/Sheet1!K27,"-")</f>
        <v>1.2377797734986413</v>
      </c>
      <c r="H21" s="69">
        <f>IFERROR(Sheet1!Q25/Sheet1!Q27,"-")</f>
        <v>0.88382386034545324</v>
      </c>
      <c r="I21" s="69">
        <f>IFERROR(Sheet1!S25/Sheet1!S27,"-")</f>
        <v>0.55932842428761242</v>
      </c>
      <c r="J21" s="69">
        <f>IFERROR(Sheet1!O25/Sheet1!O27,"-")</f>
        <v>0.21284684888275457</v>
      </c>
      <c r="K21" s="69">
        <f>IFERROR(Sheet1!M25/Sheet1!M27,"-")</f>
        <v>0.91155819605725086</v>
      </c>
      <c r="M21" s="3" t="s">
        <v>10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87"/>
      <c r="B22" s="32" t="s">
        <v>10</v>
      </c>
      <c r="C22" s="15"/>
      <c r="D22" s="19"/>
      <c r="E22" s="19"/>
      <c r="F22" s="19"/>
      <c r="G22" s="19"/>
      <c r="H22" s="19"/>
      <c r="I22" s="19"/>
      <c r="J22" s="19"/>
      <c r="K22" s="1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87"/>
      <c r="B23" s="14" t="s">
        <v>20</v>
      </c>
      <c r="C23" s="15">
        <f>IFERROR(Sheet1!U28/Sheet1!U26,"-")</f>
        <v>0.66219605740231513</v>
      </c>
      <c r="D23" s="67">
        <f>IFERROR(Sheet1!E28/Sheet1!E26,"-")</f>
        <v>0.75153796807276974</v>
      </c>
      <c r="E23" s="67">
        <f>IFERROR(Sheet1!G28/Sheet1!G26,"-")</f>
        <v>1.1231148895097089</v>
      </c>
      <c r="F23" s="67">
        <f>IFERROR(Sheet1!I28/Sheet1!I26,"-")</f>
        <v>0.82861066046505383</v>
      </c>
      <c r="G23" s="67">
        <f>IFERROR(Sheet1!K28/Sheet1!K26,"-")</f>
        <v>0.62228937245436722</v>
      </c>
      <c r="H23" s="67">
        <f>IFERROR(Sheet1!Q28/Sheet1!Q26,"-")</f>
        <v>0.73406438866774271</v>
      </c>
      <c r="I23" s="67">
        <f>IFERROR(Sheet1!S28/Sheet1!S26,"-")</f>
        <v>0.58797304141197326</v>
      </c>
      <c r="J23" s="67">
        <f>IFERROR(Sheet1!O28/Sheet1!O26,"-")</f>
        <v>0.46158726328452931</v>
      </c>
      <c r="K23" s="67">
        <f>IFERROR(Sheet1!M28/Sheet1!M26,"-")</f>
        <v>0.43117133030979693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87"/>
      <c r="B24" s="14" t="s">
        <v>10</v>
      </c>
      <c r="C24" s="15"/>
      <c r="D24" s="25"/>
      <c r="E24" s="25"/>
      <c r="F24" s="25"/>
      <c r="G24" s="25"/>
      <c r="H24" s="25"/>
      <c r="I24" s="25"/>
      <c r="J24" s="25"/>
      <c r="K24" s="2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.5" customHeight="1">
      <c r="A25" s="87"/>
      <c r="B25" s="14" t="s">
        <v>21</v>
      </c>
      <c r="C25" s="33"/>
      <c r="D25" s="27"/>
      <c r="E25" s="27"/>
      <c r="F25" s="27"/>
      <c r="G25" s="27"/>
      <c r="H25" s="27"/>
      <c r="I25" s="27"/>
      <c r="J25" s="27"/>
      <c r="K25" s="2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.7" thickBot="1">
      <c r="A26" s="20"/>
      <c r="B26" s="34" t="s">
        <v>10</v>
      </c>
      <c r="C26" s="22"/>
      <c r="D26" s="28"/>
      <c r="E26" s="28"/>
      <c r="F26" s="28"/>
      <c r="G26" s="28"/>
      <c r="H26" s="28"/>
      <c r="I26" s="29"/>
      <c r="J26" s="24"/>
      <c r="K26" s="2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87" t="s">
        <v>22</v>
      </c>
      <c r="B27" s="14" t="s">
        <v>10</v>
      </c>
      <c r="C27" s="15"/>
      <c r="D27" s="35"/>
      <c r="E27" s="35"/>
      <c r="F27" s="35"/>
      <c r="G27" s="35"/>
      <c r="H27" s="35"/>
      <c r="I27" s="35"/>
      <c r="J27" s="35"/>
      <c r="K27" s="3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A28" s="87"/>
      <c r="B28" s="14" t="s">
        <v>23</v>
      </c>
      <c r="C28" s="15">
        <f>IFERROR((Sheet1!U29/((Sheet1!T8+Sheet1!U8)/2))*12,"-")</f>
        <v>2.5612240970884874E-2</v>
      </c>
      <c r="D28" s="67">
        <f>IFERROR((Sheet1!E29/((Sheet1!D8+Sheet1!E8)/2))*12,"-")</f>
        <v>2.2867731003313727E-2</v>
      </c>
      <c r="E28" s="67">
        <f>IFERROR((Sheet1!G29/((Sheet1!G8+Sheet1!F8)/2))*12,"-")</f>
        <v>-2.0655807738768378E-2</v>
      </c>
      <c r="F28" s="67">
        <f>IFERROR((Sheet1!I29/((Sheet1!H8+Sheet1!I8)/2))*12,"-")</f>
        <v>1.0951428569226849E-2</v>
      </c>
      <c r="G28" s="67">
        <f>IFERROR((Sheet1!K29/((Sheet1!J8+Sheet1!K8)/2))*12,"-")</f>
        <v>5.0199931132129186E-2</v>
      </c>
      <c r="H28" s="67">
        <f>IFERROR((Sheet1!Q29/((Sheet1!P8+Sheet1!Q8)/2))*12,"-")</f>
        <v>6.2939224370084862E-3</v>
      </c>
      <c r="I28" s="67">
        <f>IFERROR((Sheet1!S29/((Sheet1!R8+Sheet1!S8)/2))*12,"-")</f>
        <v>3.7673752121462865E-2</v>
      </c>
      <c r="J28" s="67">
        <f>IFERROR((Sheet1!O29/((Sheet1!N8+Sheet1!O8)/2))*12,"-")</f>
        <v>3.9977005586518351E-2</v>
      </c>
      <c r="K28" s="67">
        <f>IFERROR((Sheet1!M29/((Sheet1!M8+Sheet1!L8)/2))*12,"-")</f>
        <v>5.6393422547937506E-2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>
      <c r="A29" s="87"/>
      <c r="B29" s="14" t="s">
        <v>10</v>
      </c>
      <c r="C29" s="15"/>
      <c r="D29" s="19"/>
      <c r="E29" s="19"/>
      <c r="F29" s="19"/>
      <c r="G29" s="19"/>
      <c r="H29" s="19"/>
      <c r="I29" s="19"/>
      <c r="J29" s="19"/>
      <c r="K29" s="19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>
      <c r="A30" s="87"/>
      <c r="B30" s="14" t="s">
        <v>24</v>
      </c>
      <c r="C30" s="15">
        <f>IFERROR((Sheet1!U29/ABS((Sheet1!T7+Sheet1!U7)/2))*12,"-")</f>
        <v>0.35888180777122392</v>
      </c>
      <c r="D30" s="67">
        <f>IFERROR((Sheet1!E29/ABS((Sheet1!D7+Sheet1!E7)/2))*12,"-")</f>
        <v>0.27275299879949272</v>
      </c>
      <c r="E30" s="67">
        <f>IFERROR((Sheet1!G29/ABS((Sheet1!G7+Sheet1!F7)/2))*12,"-")</f>
        <v>-0.34889168251461233</v>
      </c>
      <c r="F30" s="67">
        <f>IFERROR((Sheet1!I29/ABS((Sheet1!H7+Sheet1!I7)/2))*12,"-")</f>
        <v>0.17461134989698357</v>
      </c>
      <c r="G30" s="67">
        <f>IFERROR((Sheet1!K29/ABS((Sheet1!J7+Sheet1!K7)/2))*12,"-")</f>
        <v>0.55510713024985658</v>
      </c>
      <c r="H30" s="67">
        <f>IFERROR((Sheet1!Q29/ABS((Sheet1!P7+Sheet1!Q7)/2))*12,"-")</f>
        <v>0.10068614143703075</v>
      </c>
      <c r="I30" s="67">
        <f>IFERROR((Sheet1!S29/ABS((Sheet1!R7+Sheet1!S7)/2))*12,"-")</f>
        <v>0.52572203602618939</v>
      </c>
      <c r="J30" s="67">
        <f>IFERROR((Sheet1!O29/ABS((Sheet1!N7+Sheet1!O7)/2))*12,"-")</f>
        <v>0.51589997655625708</v>
      </c>
      <c r="K30" s="67">
        <f>IFERROR((Sheet1!M29/ABS((Sheet1!M7+Sheet1!L7)/2))*12,"-")</f>
        <v>0.74273844537566114</v>
      </c>
      <c r="M30" s="3" t="s">
        <v>10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>
      <c r="A31" s="87"/>
      <c r="B31" s="14" t="s">
        <v>10</v>
      </c>
      <c r="C31" s="15"/>
      <c r="D31" s="19"/>
      <c r="E31" s="19"/>
      <c r="F31" s="19"/>
      <c r="G31" s="19"/>
      <c r="H31" s="19"/>
      <c r="I31" s="19"/>
      <c r="J31" s="19"/>
      <c r="K31" s="1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5.7">
      <c r="A32" s="87"/>
      <c r="B32" s="14" t="s">
        <v>25</v>
      </c>
      <c r="C32" s="15">
        <f>IFERROR(Sheet1!U24/Sheet1!U23,"-")</f>
        <v>0.82856982031275161</v>
      </c>
      <c r="D32" s="19">
        <f>IFERROR(Sheet1!E24/Sheet1!E23,"-")</f>
        <v>0.89616391002712625</v>
      </c>
      <c r="E32" s="19">
        <f>IFERROR(Sheet1!G24/Sheet1!G23,"-")</f>
        <v>0.82086204063337209</v>
      </c>
      <c r="F32" s="19">
        <f>IFERROR(Sheet1!I24/Sheet1!I23,"-")</f>
        <v>0.67190152607257458</v>
      </c>
      <c r="G32" s="19">
        <f>IFERROR(Sheet1!K24/Sheet1!K23,"-")</f>
        <v>0.83528223572627869</v>
      </c>
      <c r="H32" s="19">
        <f>IFERROR(Sheet1!Q24/Sheet1!Q23,"-")</f>
        <v>0.80367137870899463</v>
      </c>
      <c r="I32" s="19">
        <f>IFERROR(Sheet1!S24/Sheet1!S23,"-")</f>
        <v>0.83004709954763933</v>
      </c>
      <c r="J32" s="19">
        <f>IFERROR(Sheet1!O24/Sheet1!O23,"-")</f>
        <v>0.78472779045017016</v>
      </c>
      <c r="K32" s="19">
        <f>IFERROR(Sheet1!M24/Sheet1!M23,"-")</f>
        <v>0.95986664957045775</v>
      </c>
      <c r="M32" s="36"/>
      <c r="N32" s="36"/>
      <c r="O32" s="36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>
      <c r="A33" s="87"/>
      <c r="B33" s="14" t="s">
        <v>10</v>
      </c>
      <c r="C33" s="15"/>
      <c r="D33" s="19"/>
      <c r="E33" s="19"/>
      <c r="F33" s="19"/>
      <c r="G33" s="19"/>
      <c r="H33" s="19"/>
      <c r="I33" s="19"/>
      <c r="J33" s="19"/>
      <c r="K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87"/>
      <c r="B34" s="14" t="s">
        <v>26</v>
      </c>
      <c r="C34" s="15">
        <f>IFERROR((Sheet1!U49/((Sheet1!T11+Sheet1!U11)/2))*12,"-")</f>
        <v>0.20061401209618446</v>
      </c>
      <c r="D34" s="67">
        <f>IFERROR((Sheet1!E49/((Sheet1!D11+Sheet1!E11)/2))*12,"-")</f>
        <v>0.14766159970069381</v>
      </c>
      <c r="E34" s="67">
        <f>IFERROR((Sheet1!G49/((Sheet1!G11+Sheet1!F11)/2))*12,"-")</f>
        <v>4.1650031944109739E-2</v>
      </c>
      <c r="F34" s="67">
        <f>IFERROR((Sheet1!I49/((Sheet1!H11+Sheet1!I11)/2))*12,"-")</f>
        <v>0.16795813373327076</v>
      </c>
      <c r="G34" s="67">
        <f>IFERROR((Sheet1!K49/((Sheet1!J11+Sheet1!K11)/2))*12,"-")</f>
        <v>0.3246796672397948</v>
      </c>
      <c r="H34" s="67">
        <f>IFERROR((Sheet1!Q49/((Sheet1!P11+Sheet1!Q11)/2))*12,"-")</f>
        <v>0.18903032974289627</v>
      </c>
      <c r="I34" s="67">
        <f>IFERROR((Sheet1!S49/((Sheet1!R11+Sheet1!S11)/2))*12,"-")</f>
        <v>0.20617573824386226</v>
      </c>
      <c r="J34" s="67">
        <f>IFERROR((Sheet1!O49/((Sheet1!N11+Sheet1!O11)/2))*12,"-")</f>
        <v>0.26533548637291388</v>
      </c>
      <c r="K34" s="67">
        <f>IFERROR((Sheet1!M49/((Sheet1!M11+Sheet1!L11)/2))*12,"-")</f>
        <v>0.48711556167047704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>
      <c r="A35" s="87"/>
      <c r="B35" s="14" t="s">
        <v>10</v>
      </c>
      <c r="C35" s="37"/>
      <c r="D35" s="16"/>
      <c r="E35" s="16"/>
      <c r="F35" s="16"/>
      <c r="G35" s="16"/>
      <c r="H35" s="16"/>
      <c r="I35" s="16"/>
      <c r="J35" s="16"/>
      <c r="K35" s="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87"/>
      <c r="B36" s="14" t="s">
        <v>27</v>
      </c>
      <c r="C36" s="15">
        <f>IFERROR((Sheet1!U50/((Sheet1!T17+Sheet1!U17)/2))*12,"-")</f>
        <v>1.5567924933818884E-2</v>
      </c>
      <c r="D36" s="67">
        <f>IFERROR((Sheet1!E50/((Sheet1!D17+Sheet1!E17)/2))*12,"-")</f>
        <v>1.2407595339470605E-2</v>
      </c>
      <c r="E36" s="67">
        <f>IFERROR((Sheet1!G50/((Sheet1!G17+Sheet1!F17)/2))*12,"-")</f>
        <v>1.6990973610496708E-2</v>
      </c>
      <c r="F36" s="67">
        <f>IFERROR((Sheet1!I50/((Sheet1!H17+Sheet1!I17)/2))*12,"-")</f>
        <v>2.6698348445449032E-2</v>
      </c>
      <c r="G36" s="67">
        <f>IFERROR((Sheet1!K50/((Sheet1!J17+Sheet1!K17)/2))*12,"-")</f>
        <v>2.1646386538056603E-2</v>
      </c>
      <c r="H36" s="67">
        <f>IFERROR((Sheet1!Q50/((Sheet1!P17+Sheet1!Q17)/2))*12,"-")</f>
        <v>1.456711325456634E-2</v>
      </c>
      <c r="I36" s="67">
        <f>IFERROR((Sheet1!S50/((Sheet1!R17+Sheet1!S17)/2))*12,"-")</f>
        <v>1.3460780723513931E-2</v>
      </c>
      <c r="J36" s="67">
        <f>IFERROR((Sheet1!O50/((Sheet1!N17+Sheet1!O17)/2))*12,"-")</f>
        <v>4.2916430092935776E-2</v>
      </c>
      <c r="K36" s="67">
        <f>IFERROR((Sheet1!M50/((Sheet1!M17+Sheet1!L17)/2))*12,"-")</f>
        <v>1.5457814283168555E-3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>
      <c r="A37" s="20" t="s">
        <v>10</v>
      </c>
      <c r="B37" s="34" t="s">
        <v>10</v>
      </c>
      <c r="C37" s="22"/>
      <c r="D37" s="38"/>
      <c r="E37" s="38"/>
      <c r="F37" s="38"/>
      <c r="G37" s="39"/>
      <c r="H37" s="39"/>
      <c r="I37" s="39"/>
      <c r="J37" s="39"/>
      <c r="K37" s="39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87" t="s">
        <v>28</v>
      </c>
      <c r="B38" s="14" t="s">
        <v>10</v>
      </c>
      <c r="C38" s="15"/>
      <c r="D38" s="40"/>
      <c r="E38" s="40"/>
      <c r="F38" s="40"/>
      <c r="G38" s="40"/>
      <c r="H38" s="40"/>
      <c r="I38" s="40"/>
      <c r="J38" s="40"/>
      <c r="K38" s="40"/>
      <c r="L38" s="4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87"/>
      <c r="B39" s="14" t="s">
        <v>29</v>
      </c>
      <c r="C39" s="15">
        <f>IFERROR(Sheet1!U33/Sheet1!U8,"-")</f>
        <v>0.52972128747239955</v>
      </c>
      <c r="D39" s="19">
        <f>IFERROR(Sheet1!E33/Sheet1!E8,"-")</f>
        <v>0.62027203287072574</v>
      </c>
      <c r="E39" s="19">
        <f>IFERROR(Sheet1!G33/Sheet1!G8,"-")</f>
        <v>0.61634246935154413</v>
      </c>
      <c r="F39" s="19">
        <f>IFERROR(Sheet1!I33/Sheet1!I8,"-")</f>
        <v>0.46799730612720336</v>
      </c>
      <c r="G39" s="19">
        <f>IFERROR(Sheet1!K33/Sheet1!K8,"-")</f>
        <v>0.56776253814391242</v>
      </c>
      <c r="H39" s="19">
        <f>IFERROR(Sheet1!Q33/Sheet1!Q8,"-")</f>
        <v>0.49082479296291803</v>
      </c>
      <c r="I39" s="19">
        <f>IFERROR(Sheet1!S33/Sheet1!S8,"-")</f>
        <v>0.52119483609730566</v>
      </c>
      <c r="J39" s="19">
        <f>IFERROR(Sheet1!O33/Sheet1!O8,"-")</f>
        <v>0.18714106704902286</v>
      </c>
      <c r="K39" s="19">
        <f>IFERROR(Sheet1!M33/Sheet1!M8,"-")</f>
        <v>0.93832639050908639</v>
      </c>
      <c r="L39" s="4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87"/>
      <c r="B40" s="14" t="s">
        <v>10</v>
      </c>
      <c r="C40" s="15"/>
      <c r="D40" s="19"/>
      <c r="E40" s="19"/>
      <c r="F40" s="19"/>
      <c r="G40" s="19"/>
      <c r="H40" s="19"/>
      <c r="I40" s="19"/>
      <c r="L40" s="4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87"/>
      <c r="B41" s="14" t="s">
        <v>30</v>
      </c>
      <c r="C41" s="15">
        <f>IFERROR(Sheet1!U33/Sheet1!U17,"-")</f>
        <v>0.64394931835462832</v>
      </c>
      <c r="D41" s="19">
        <f>IFERROR(Sheet1!E33/Sheet1!E17,"-")</f>
        <v>0.7835081063894449</v>
      </c>
      <c r="E41" s="19">
        <f>IFERROR(Sheet1!G33/Sheet1!G17,"-")</f>
        <v>0.72602602499025892</v>
      </c>
      <c r="F41" s="19">
        <f>IFERROR(Sheet1!I33/Sheet1!I17,"-")</f>
        <v>0.5630871893218945</v>
      </c>
      <c r="G41" s="19">
        <f>IFERROR(Sheet1!K33/Sheet1!K17,"-")</f>
        <v>0.71339097508142668</v>
      </c>
      <c r="H41" s="19">
        <f>IFERROR(Sheet1!Q33/Sheet1!Q17,"-")</f>
        <v>0.5926552278174988</v>
      </c>
      <c r="I41" s="19">
        <f>IFERROR(Sheet1!S33/Sheet1!S17,"-")</f>
        <v>0.61692938108377504</v>
      </c>
      <c r="J41" s="19">
        <f>IFERROR(Sheet1!O33/Sheet1!O17,"-")</f>
        <v>0.26354699793150355</v>
      </c>
      <c r="K41" s="19">
        <f>IFERROR(Sheet1!M33/Sheet1!M17,"-")</f>
        <v>1.2546285988495534</v>
      </c>
      <c r="L41" s="4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20"/>
      <c r="B42" s="21" t="s">
        <v>10</v>
      </c>
      <c r="C42" s="38"/>
      <c r="D42" s="39"/>
      <c r="E42" s="39"/>
      <c r="F42" s="39"/>
      <c r="G42" s="39"/>
      <c r="H42" s="39"/>
      <c r="I42" s="39"/>
      <c r="J42" s="39"/>
      <c r="K42" s="39"/>
      <c r="L42" s="4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42"/>
      <c r="B43" s="43"/>
      <c r="C43" s="17"/>
      <c r="D43" s="44"/>
      <c r="E43" s="44"/>
      <c r="F43" s="44"/>
      <c r="G43" s="44"/>
      <c r="H43" s="44"/>
      <c r="J43" s="44"/>
      <c r="K43" s="44"/>
      <c r="L43" s="4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6.5" customHeight="1">
      <c r="A44" s="45" t="s">
        <v>31</v>
      </c>
      <c r="B44" s="7"/>
      <c r="C44" s="77">
        <f>Sheet1!U37</f>
        <v>72271</v>
      </c>
      <c r="D44" s="78">
        <f>Sheet1!E37</f>
        <v>31436</v>
      </c>
      <c r="E44" s="78">
        <f>Sheet1!G37</f>
        <v>191</v>
      </c>
      <c r="F44" s="78">
        <f>Sheet1!I37</f>
        <v>598</v>
      </c>
      <c r="G44" s="78">
        <f>Sheet1!K37</f>
        <v>4283</v>
      </c>
      <c r="H44" s="78">
        <f>Sheet1!Q37</f>
        <v>24999</v>
      </c>
      <c r="I44" s="78">
        <f>Sheet1!S37</f>
        <v>10336</v>
      </c>
      <c r="J44" s="78">
        <f>Sheet1!O37</f>
        <v>427</v>
      </c>
      <c r="K44" s="78">
        <f>Sheet1!M37</f>
        <v>1</v>
      </c>
      <c r="L44" s="41" t="s">
        <v>10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46"/>
      <c r="B45" s="3" t="s">
        <v>10</v>
      </c>
      <c r="C45" s="77"/>
      <c r="D45" s="78"/>
      <c r="E45" s="78"/>
      <c r="F45" s="78"/>
      <c r="G45" s="78"/>
      <c r="H45" s="79"/>
      <c r="I45" s="78"/>
      <c r="J45" s="78"/>
      <c r="K45" s="78"/>
      <c r="L45" s="4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45" t="s">
        <v>32</v>
      </c>
      <c r="B46" s="3"/>
      <c r="C46" s="77">
        <f>Sheet1!U38</f>
        <v>2805735</v>
      </c>
      <c r="D46" s="78">
        <f>Sheet1!E38</f>
        <v>560287</v>
      </c>
      <c r="E46" s="78">
        <f>Sheet1!G38</f>
        <v>16972</v>
      </c>
      <c r="F46" s="78">
        <f>Sheet1!I38</f>
        <v>102508</v>
      </c>
      <c r="G46" s="78">
        <f>Sheet1!K38</f>
        <v>126533</v>
      </c>
      <c r="H46" s="78">
        <f>Sheet1!Q38</f>
        <v>679838</v>
      </c>
      <c r="I46" s="78">
        <f>Sheet1!S38</f>
        <v>1310355</v>
      </c>
      <c r="J46" s="78">
        <f>Sheet1!O38</f>
        <v>8141</v>
      </c>
      <c r="K46" s="78">
        <f>Sheet1!M38</f>
        <v>1101</v>
      </c>
      <c r="L46" s="41" t="s">
        <v>10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46"/>
      <c r="B47" s="3" t="s">
        <v>10</v>
      </c>
      <c r="C47" s="77"/>
      <c r="D47" s="80"/>
      <c r="E47" s="80"/>
      <c r="F47" s="80"/>
      <c r="G47" s="80"/>
      <c r="H47" s="80"/>
      <c r="I47" s="80"/>
      <c r="J47" s="79"/>
      <c r="K47" s="79"/>
      <c r="L47" s="4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45" t="s">
        <v>33</v>
      </c>
      <c r="B48" s="47"/>
      <c r="C48" s="81">
        <f>Sheet1!U51</f>
        <v>202</v>
      </c>
      <c r="D48" s="82">
        <f>Sheet1!E51</f>
        <v>40</v>
      </c>
      <c r="E48" s="82">
        <f>Sheet1!G51</f>
        <v>6</v>
      </c>
      <c r="F48" s="82">
        <f>Sheet1!I51</f>
        <v>24</v>
      </c>
      <c r="G48" s="82">
        <f>Sheet1!K51</f>
        <v>25</v>
      </c>
      <c r="H48" s="82">
        <f>Sheet1!Q51</f>
        <v>40</v>
      </c>
      <c r="I48" s="82">
        <f>Sheet1!S51</f>
        <v>62</v>
      </c>
      <c r="J48" s="82">
        <f>Sheet1!O51</f>
        <v>4</v>
      </c>
      <c r="K48" s="82">
        <f>Sheet1!M51</f>
        <v>1</v>
      </c>
      <c r="L48" s="4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45"/>
      <c r="B49" s="47"/>
      <c r="C49" s="77"/>
      <c r="D49" s="80"/>
      <c r="E49" s="80"/>
      <c r="F49" s="80"/>
      <c r="G49" s="80"/>
      <c r="H49" s="80"/>
      <c r="I49" s="80"/>
      <c r="J49" s="80"/>
      <c r="K49" s="80"/>
      <c r="L49" s="4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45" t="s">
        <v>34</v>
      </c>
      <c r="B50" s="47"/>
      <c r="C50" s="77">
        <f>Sheet1!U34</f>
        <v>4745</v>
      </c>
      <c r="D50" s="78">
        <f>Sheet1!E34</f>
        <v>830</v>
      </c>
      <c r="E50" s="78">
        <f>Sheet1!G34</f>
        <v>125</v>
      </c>
      <c r="F50" s="78">
        <f>Sheet1!I34</f>
        <v>475</v>
      </c>
      <c r="G50" s="78">
        <f>Sheet1!K34</f>
        <v>775</v>
      </c>
      <c r="H50" s="78">
        <f>Sheet1!Q34</f>
        <v>1142</v>
      </c>
      <c r="I50" s="78">
        <f>Sheet1!S34</f>
        <v>1309</v>
      </c>
      <c r="J50" s="78">
        <f>Sheet1!O34</f>
        <v>69</v>
      </c>
      <c r="K50" s="78">
        <f>Sheet1!M34</f>
        <v>20</v>
      </c>
      <c r="L50" s="4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45"/>
      <c r="B51" s="47"/>
      <c r="C51" s="77"/>
      <c r="D51" s="80"/>
      <c r="E51" s="80"/>
      <c r="F51" s="80"/>
      <c r="G51" s="80"/>
      <c r="H51" s="80"/>
      <c r="I51" s="80"/>
      <c r="J51" s="80"/>
      <c r="K51" s="80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45" t="s">
        <v>35</v>
      </c>
      <c r="B52" s="7"/>
      <c r="C52" s="77">
        <f>Sheet1!U8</f>
        <v>692823813.78925157</v>
      </c>
      <c r="D52" s="78">
        <f>Sheet1!E8</f>
        <v>126824301.00213</v>
      </c>
      <c r="E52" s="78">
        <f>Sheet1!G8</f>
        <v>5912432.8394471202</v>
      </c>
      <c r="F52" s="78">
        <f>Sheet1!I8</f>
        <v>51202949.828687668</v>
      </c>
      <c r="G52" s="78">
        <f>Sheet1!K8</f>
        <v>53848042</v>
      </c>
      <c r="H52" s="78">
        <f>Sheet1!Q8</f>
        <v>178185339.13376999</v>
      </c>
      <c r="I52" s="78">
        <f>Sheet1!S8</f>
        <v>257470894.67082673</v>
      </c>
      <c r="J52" s="78">
        <f>Sheet1!O8</f>
        <v>12882018.31439</v>
      </c>
      <c r="K52" s="78">
        <f>Sheet1!M8</f>
        <v>6497836</v>
      </c>
      <c r="L52" s="1" t="s">
        <v>10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45"/>
      <c r="B53" s="7"/>
      <c r="C53" s="77"/>
      <c r="D53" s="83"/>
      <c r="E53" s="83"/>
      <c r="F53" s="83"/>
      <c r="G53" s="83"/>
      <c r="H53" s="83"/>
      <c r="I53" s="83"/>
      <c r="J53" s="83"/>
      <c r="K53" s="8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.7">
      <c r="A54" s="45" t="s">
        <v>36</v>
      </c>
      <c r="B54" s="7"/>
      <c r="C54" s="77">
        <f>Sheet1!U11</f>
        <v>166435836.17036414</v>
      </c>
      <c r="D54" s="78">
        <f>Sheet1!E11</f>
        <v>23978123</v>
      </c>
      <c r="E54" s="78">
        <f>Sheet1!G11</f>
        <v>1551014.5645671198</v>
      </c>
      <c r="F54" s="78">
        <f>Sheet1!I11</f>
        <v>17892306.772427004</v>
      </c>
      <c r="G54" s="78">
        <f>Sheet1!K11</f>
        <v>15285121</v>
      </c>
      <c r="H54" s="78">
        <f>Sheet1!Q11</f>
        <v>44763585.30522</v>
      </c>
      <c r="I54" s="78">
        <f>Sheet1!S11</f>
        <v>57031316.317210004</v>
      </c>
      <c r="J54" s="78">
        <f>Sheet1!O11</f>
        <v>5837702.2109400006</v>
      </c>
      <c r="K54" s="78">
        <f>Sheet1!M11</f>
        <v>96667</v>
      </c>
      <c r="M54" s="36"/>
      <c r="N54" s="36"/>
      <c r="O54" s="3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45"/>
      <c r="B55" s="7" t="s">
        <v>10</v>
      </c>
      <c r="C55" s="77"/>
      <c r="D55" s="84"/>
      <c r="E55" s="84"/>
      <c r="F55" s="84"/>
      <c r="G55" s="84"/>
      <c r="H55" s="84"/>
      <c r="I55" s="84"/>
      <c r="J55" s="84"/>
      <c r="K55" s="8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45" t="s">
        <v>37</v>
      </c>
      <c r="B56" s="7"/>
      <c r="C56" s="77">
        <f>Sheet1!U13</f>
        <v>155237891.73313844</v>
      </c>
      <c r="D56" s="78">
        <f>Sheet1!E13</f>
        <v>20202926</v>
      </c>
      <c r="E56" s="78">
        <f>Sheet1!G13</f>
        <v>438500.40293711983</v>
      </c>
      <c r="F56" s="78">
        <f>Sheet1!I13</f>
        <v>16658894.385071315</v>
      </c>
      <c r="G56" s="78">
        <f>Sheet1!K13</f>
        <v>14805062</v>
      </c>
      <c r="H56" s="78">
        <f>Sheet1!Q13</f>
        <v>41549947.68451</v>
      </c>
      <c r="I56" s="78">
        <f>Sheet1!S13</f>
        <v>55913622.029980004</v>
      </c>
      <c r="J56" s="78">
        <f>Sheet1!O13</f>
        <v>5572272.2306400007</v>
      </c>
      <c r="K56" s="78">
        <f>Sheet1!M13</f>
        <v>96667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C57" s="75"/>
      <c r="D57" s="85"/>
      <c r="E57" s="85"/>
      <c r="F57" s="85"/>
      <c r="G57" s="85"/>
      <c r="H57" s="85"/>
      <c r="I57" s="85"/>
      <c r="J57" s="85"/>
      <c r="K57" s="85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6" t="s">
        <v>38</v>
      </c>
      <c r="C58" s="77">
        <f>Sheet1!U17</f>
        <v>569926098.48508048</v>
      </c>
      <c r="D58" s="78">
        <f>Sheet1!E17</f>
        <v>100401727</v>
      </c>
      <c r="E58" s="78">
        <f>Sheet1!G17</f>
        <v>5019218.7755100001</v>
      </c>
      <c r="F58" s="78">
        <f>Sheet1!I17</f>
        <v>42556184.974568076</v>
      </c>
      <c r="G58" s="78">
        <f>Sheet1!K17</f>
        <v>42855744</v>
      </c>
      <c r="H58" s="78">
        <f>Sheet1!Q17</f>
        <v>147569409.80919111</v>
      </c>
      <c r="I58" s="78">
        <f>Sheet1!S17</f>
        <v>217516793.43274087</v>
      </c>
      <c r="J58" s="78">
        <f>Sheet1!O17</f>
        <v>9147342.4930704758</v>
      </c>
      <c r="K58" s="78">
        <f>Sheet1!M17</f>
        <v>4859678</v>
      </c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C59" s="75"/>
      <c r="D59" s="85"/>
      <c r="E59" s="85"/>
      <c r="F59" s="85"/>
      <c r="G59" s="85"/>
      <c r="H59" s="85"/>
      <c r="I59" s="85"/>
      <c r="J59" s="85"/>
      <c r="K59" s="85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45" t="s">
        <v>39</v>
      </c>
      <c r="C60" s="77">
        <f>Sheet1!U42</f>
        <v>87852295.851568431</v>
      </c>
      <c r="D60" s="78">
        <f>Sheet1!E42</f>
        <v>5471428</v>
      </c>
      <c r="E60" s="78">
        <f>Sheet1!G42</f>
        <v>761788.72515711992</v>
      </c>
      <c r="F60" s="78">
        <f>Sheet1!I42</f>
        <v>8420410.7730713151</v>
      </c>
      <c r="G60" s="78">
        <f>Sheet1!K42</f>
        <v>9178009</v>
      </c>
      <c r="H60" s="78">
        <f>Sheet1!Q42</f>
        <v>22390503.864009999</v>
      </c>
      <c r="I60" s="78">
        <f>Sheet1!S42</f>
        <v>38448993.346510001</v>
      </c>
      <c r="J60" s="78">
        <f>Sheet1!O42</f>
        <v>3181162.1428200002</v>
      </c>
      <c r="K60" s="78">
        <f>Sheet1!M42</f>
        <v>0</v>
      </c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B61" s="49" t="s">
        <v>10</v>
      </c>
      <c r="C61" s="48"/>
      <c r="D61" s="2"/>
      <c r="E61" s="2"/>
      <c r="F61" s="2"/>
      <c r="G61" s="2"/>
      <c r="H61" s="2"/>
      <c r="I61" s="2"/>
      <c r="J61" s="2"/>
      <c r="K61" s="2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6" t="s">
        <v>40</v>
      </c>
      <c r="B62" s="6"/>
      <c r="C62" s="77">
        <f>Sheet1!U42/C80</f>
        <v>582585.72341905837</v>
      </c>
      <c r="D62" s="76">
        <f>Sheet1!E42/D80</f>
        <v>36283.352741297582</v>
      </c>
      <c r="E62" s="76">
        <f>Sheet1!G42/E80</f>
        <v>5051.7431700132356</v>
      </c>
      <c r="F62" s="76">
        <f>Sheet1!I42/F80</f>
        <v>54819.704528858791</v>
      </c>
      <c r="G62" s="76">
        <f>Sheet1!K42/G80</f>
        <v>60863.258734247051</v>
      </c>
      <c r="H62" s="76">
        <f>Sheet1!Q42/H80</f>
        <v>148480.89927405812</v>
      </c>
      <c r="I62" s="76">
        <f>Sheet1!S42/I80</f>
        <v>254971.53359949653</v>
      </c>
      <c r="J62" s="76">
        <f>Sheet1!O42/J80</f>
        <v>21095.631369945862</v>
      </c>
      <c r="K62" s="76">
        <f>Sheet1!M42/K80</f>
        <v>0</v>
      </c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51"/>
      <c r="B63" s="51"/>
      <c r="C63" s="91"/>
      <c r="D63" s="50"/>
      <c r="E63" s="50"/>
      <c r="F63" s="50"/>
      <c r="G63" s="50"/>
      <c r="H63" s="50"/>
      <c r="I63" s="50"/>
      <c r="J63" s="50"/>
      <c r="K63" s="50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45" t="s">
        <v>41</v>
      </c>
      <c r="B64" s="51"/>
      <c r="C64" s="15">
        <f>C60/C56</f>
        <v>0.56592043908062628</v>
      </c>
      <c r="D64" s="19">
        <f>D60/D56</f>
        <v>0.27082354308479872</v>
      </c>
      <c r="E64" s="19">
        <f t="shared" ref="E64:K64" si="0">E60/E56</f>
        <v>1.7372588943010825</v>
      </c>
      <c r="F64" s="19">
        <f t="shared" si="0"/>
        <v>0.50546036120003102</v>
      </c>
      <c r="G64" s="19">
        <f t="shared" si="0"/>
        <v>0.61992371257884638</v>
      </c>
      <c r="H64" s="19">
        <f t="shared" si="0"/>
        <v>0.53888163792700217</v>
      </c>
      <c r="I64" s="19">
        <f t="shared" si="0"/>
        <v>0.68764984185596589</v>
      </c>
      <c r="J64" s="19">
        <f t="shared" si="0"/>
        <v>0.57089137270212464</v>
      </c>
      <c r="K64" s="19">
        <f t="shared" si="0"/>
        <v>0</v>
      </c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51"/>
      <c r="B65" s="51"/>
      <c r="C65" s="52"/>
      <c r="D65" s="39"/>
      <c r="E65" s="39"/>
      <c r="F65" s="39"/>
      <c r="G65" s="39"/>
      <c r="H65" s="39"/>
      <c r="I65" s="39"/>
      <c r="J65" s="39"/>
      <c r="K65" s="39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6" t="s">
        <v>42</v>
      </c>
      <c r="C66" s="77">
        <f>Sheet1!U47</f>
        <v>412170154.50701052</v>
      </c>
      <c r="D66" s="76">
        <f>Sheet1!E47</f>
        <v>50335024</v>
      </c>
      <c r="E66" s="76">
        <f>Sheet1!G47</f>
        <v>3041202.7535699997</v>
      </c>
      <c r="F66" s="76">
        <f>Sheet1!I47</f>
        <v>31743290.884558074</v>
      </c>
      <c r="G66" s="76">
        <f>Sheet1!K47</f>
        <v>33086796</v>
      </c>
      <c r="H66" s="76">
        <f>Sheet1!Q47</f>
        <v>110750045.58586109</v>
      </c>
      <c r="I66" s="76">
        <f>Sheet1!S47</f>
        <v>171589663.80845088</v>
      </c>
      <c r="J66" s="76">
        <f>Sheet1!O47</f>
        <v>7423196.4745704755</v>
      </c>
      <c r="K66" s="76">
        <f>Sheet1!M47</f>
        <v>4200935</v>
      </c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B67" s="2" t="s">
        <v>10</v>
      </c>
      <c r="C67" s="48"/>
      <c r="D67" s="50"/>
      <c r="E67" s="50"/>
      <c r="F67" s="50"/>
      <c r="G67" s="50"/>
      <c r="H67" s="50"/>
      <c r="I67" s="50"/>
      <c r="J67" s="50"/>
      <c r="K67" s="50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6" t="s">
        <v>43</v>
      </c>
      <c r="B68" s="6"/>
      <c r="C68" s="77">
        <f>Sheet1!U47/C80</f>
        <v>2733274.5867099026</v>
      </c>
      <c r="D68" s="78">
        <f>Sheet1!E47/D80</f>
        <v>333792.82904457109</v>
      </c>
      <c r="E68" s="78">
        <f>Sheet1!G47/E80</f>
        <v>20167.501475955785</v>
      </c>
      <c r="F68" s="78">
        <f>Sheet1!I47/F80</f>
        <v>206659.49369479201</v>
      </c>
      <c r="G68" s="78">
        <f>Sheet1!K47/G80</f>
        <v>219412.53551126944</v>
      </c>
      <c r="H68" s="78">
        <f>Sheet1!Q47/H80</f>
        <v>734430.38455529069</v>
      </c>
      <c r="I68" s="78">
        <f>Sheet1!S47/I80</f>
        <v>1137883.6199110518</v>
      </c>
      <c r="J68" s="78">
        <f>Sheet1!O47/J80</f>
        <v>49226.354829999997</v>
      </c>
      <c r="K68" s="78">
        <f>Sheet1!M47/K80</f>
        <v>27858.176411763612</v>
      </c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>
      <c r="A69" s="51"/>
      <c r="B69" s="51"/>
      <c r="C69" s="91"/>
      <c r="D69" s="50"/>
      <c r="E69" s="50"/>
      <c r="F69" s="50"/>
      <c r="G69" s="50"/>
      <c r="H69" s="50"/>
      <c r="I69" s="50"/>
      <c r="J69" s="50"/>
      <c r="K69" s="50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>
      <c r="A70" s="45" t="s">
        <v>44</v>
      </c>
      <c r="B70" s="51"/>
      <c r="C70" s="15">
        <f>C66/Sheet1!U17</f>
        <v>0.72319929829955021</v>
      </c>
      <c r="D70" s="67">
        <f>D66/Sheet1!E17</f>
        <v>0.50133623697528629</v>
      </c>
      <c r="E70" s="67">
        <f>E66/Sheet1!G17</f>
        <v>0.60591157500620896</v>
      </c>
      <c r="F70" s="67">
        <f>F66/Sheet1!I17</f>
        <v>0.74591486298708698</v>
      </c>
      <c r="G70" s="67">
        <f>G66/Sheet1!K17</f>
        <v>0.77205043972635268</v>
      </c>
      <c r="H70" s="67">
        <f>H66/Sheet1!Q17</f>
        <v>0.75049460270297297</v>
      </c>
      <c r="I70" s="67">
        <f>I66/Sheet1!S17</f>
        <v>0.78885708593120063</v>
      </c>
      <c r="J70" s="67">
        <f>J66/Sheet1!O17</f>
        <v>0.81151399766586652</v>
      </c>
      <c r="K70" s="67">
        <f>K66/Sheet1!M17</f>
        <v>0.86444719176867268</v>
      </c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>
      <c r="B71" s="2" t="s">
        <v>10</v>
      </c>
      <c r="C71" s="53"/>
      <c r="D71" s="39"/>
      <c r="E71" s="39"/>
      <c r="F71" s="39"/>
      <c r="G71" s="39"/>
      <c r="H71" s="39"/>
      <c r="I71" s="39"/>
      <c r="J71" s="39"/>
      <c r="K71" s="3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5" s="6" customFormat="1">
      <c r="A72" s="6" t="s">
        <v>45</v>
      </c>
      <c r="B72" s="2"/>
      <c r="C72" s="77">
        <f>Sheet1!U43</f>
        <v>444627064.09693307</v>
      </c>
      <c r="D72" s="78">
        <f>Sheet1!E43</f>
        <v>55821364</v>
      </c>
      <c r="E72" s="78">
        <f>Sheet1!G43</f>
        <v>3195887.6868971195</v>
      </c>
      <c r="F72" s="78">
        <f>Sheet1!I43</f>
        <v>33650802.050449237</v>
      </c>
      <c r="G72" s="78">
        <f>Sheet1!K43</f>
        <v>36110111</v>
      </c>
      <c r="H72" s="78">
        <f>Sheet1!Q43</f>
        <v>121667705.11021</v>
      </c>
      <c r="I72" s="78">
        <f>Sheet1!S43</f>
        <v>181008703.83799672</v>
      </c>
      <c r="J72" s="78">
        <f>Sheet1!O43</f>
        <v>8045902.4113800004</v>
      </c>
      <c r="K72" s="78">
        <f>Sheet1!M43</f>
        <v>5126588</v>
      </c>
      <c r="L72" s="7" t="s">
        <v>10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5">
      <c r="A73" s="2" t="s">
        <v>10</v>
      </c>
      <c r="B73" s="2" t="s">
        <v>10</v>
      </c>
      <c r="C73" s="48"/>
      <c r="D73" s="50"/>
      <c r="E73" s="50"/>
      <c r="F73" s="50"/>
      <c r="G73" s="50"/>
      <c r="H73" s="50"/>
      <c r="I73" s="54"/>
      <c r="J73" s="50"/>
      <c r="K73" s="50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5">
      <c r="A74" s="6" t="s">
        <v>46</v>
      </c>
      <c r="B74" s="6"/>
      <c r="C74" s="77">
        <f>Sheet1!U43/C80</f>
        <v>2948510.0790792736</v>
      </c>
      <c r="D74" s="76">
        <f>Sheet1!E43/D80</f>
        <v>370175.06956362585</v>
      </c>
      <c r="E74" s="76">
        <f>Sheet1!G43/E80</f>
        <v>21193.282679632775</v>
      </c>
      <c r="F74" s="76">
        <f>Sheet1!I43/F80</f>
        <v>219078.03256632396</v>
      </c>
      <c r="G74" s="76">
        <f>Sheet1!K43/G80</f>
        <v>239461.41572920451</v>
      </c>
      <c r="H74" s="76">
        <f>Sheet1!Q43/H80</f>
        <v>806830.00155314559</v>
      </c>
      <c r="I74" s="76">
        <f>Sheet1!S43/I80</f>
        <v>1200345.257325711</v>
      </c>
      <c r="J74" s="76">
        <f>Sheet1!O43/J80</f>
        <v>53355.781217290511</v>
      </c>
      <c r="K74" s="76">
        <f>Sheet1!M43/K80</f>
        <v>33996.572880663567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5">
      <c r="A75" s="51"/>
      <c r="B75" s="51"/>
      <c r="C75" s="91"/>
      <c r="D75" s="50"/>
      <c r="E75" s="50"/>
      <c r="F75" s="50"/>
      <c r="G75" s="50"/>
      <c r="H75" s="50"/>
      <c r="I75" s="50"/>
      <c r="J75" s="50"/>
      <c r="K75" s="50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5" s="6" customFormat="1">
      <c r="A76" s="89" t="s">
        <v>47</v>
      </c>
      <c r="B76" s="89"/>
      <c r="C76" s="15">
        <f>C72/C52</f>
        <v>0.64176065436483842</v>
      </c>
      <c r="D76" s="67">
        <f>D72/D52</f>
        <v>0.44014722382788835</v>
      </c>
      <c r="E76" s="67">
        <f t="shared" ref="E76:K76" si="1">E72/E52</f>
        <v>0.54053682700199113</v>
      </c>
      <c r="F76" s="67">
        <f t="shared" si="1"/>
        <v>0.65720436347976918</v>
      </c>
      <c r="G76" s="67">
        <f t="shared" si="1"/>
        <v>0.67059283232619671</v>
      </c>
      <c r="H76" s="67">
        <f t="shared" si="1"/>
        <v>0.68281546451400121</v>
      </c>
      <c r="I76" s="67">
        <f t="shared" si="1"/>
        <v>0.703025885972137</v>
      </c>
      <c r="J76" s="67">
        <f t="shared" si="1"/>
        <v>0.62458399103440465</v>
      </c>
      <c r="K76" s="67">
        <f t="shared" si="1"/>
        <v>0.78896851197844942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5" hidden="1">
      <c r="A77" s="55"/>
      <c r="B77" s="56" t="s">
        <v>10</v>
      </c>
      <c r="C77" s="92"/>
      <c r="D77" s="57"/>
      <c r="E77" s="57"/>
      <c r="F77" s="57"/>
      <c r="G77" s="57"/>
      <c r="H77" s="57"/>
      <c r="I77" s="57"/>
      <c r="J77" s="57"/>
      <c r="K77" s="57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5" ht="18" hidden="1" thickBot="1">
      <c r="A78" s="90" t="s">
        <v>48</v>
      </c>
      <c r="B78" s="90"/>
      <c r="C78" s="93"/>
      <c r="D78" s="58"/>
      <c r="E78" s="58"/>
      <c r="F78" s="58"/>
      <c r="G78" s="58"/>
      <c r="H78" s="58"/>
      <c r="I78" s="58"/>
      <c r="J78" s="58"/>
      <c r="K78" s="58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5">
      <c r="B79" s="2" t="s">
        <v>10</v>
      </c>
      <c r="C79" s="94"/>
      <c r="D79" s="2"/>
      <c r="E79" s="2"/>
      <c r="F79" s="2"/>
      <c r="G79" s="2"/>
      <c r="H79" s="2"/>
      <c r="I79" s="2"/>
      <c r="J79" s="2"/>
      <c r="K79" s="2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>
      <c r="A80" s="6" t="s">
        <v>49</v>
      </c>
      <c r="C80" s="94">
        <f>+Sheet1!U48</f>
        <v>150.7972</v>
      </c>
      <c r="D80" s="59">
        <f>Sheet1!E48</f>
        <v>150.7972</v>
      </c>
      <c r="E80" s="59">
        <f>Sheet1!G48</f>
        <v>150.7972</v>
      </c>
      <c r="F80" s="59">
        <f>Sheet1!I48</f>
        <v>153.6019</v>
      </c>
      <c r="G80" s="59">
        <f>Sheet1!K48</f>
        <v>150.7972</v>
      </c>
      <c r="H80" s="59">
        <f>Sheet1!Q48</f>
        <v>150.7972</v>
      </c>
      <c r="I80" s="59">
        <f>Sheet1!S48</f>
        <v>150.7972</v>
      </c>
      <c r="J80" s="59">
        <f>Sheet1!O48</f>
        <v>150.7972</v>
      </c>
      <c r="K80" s="59">
        <f>Sheet1!M48</f>
        <v>150.7972</v>
      </c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idden="1">
      <c r="A81" s="90" t="s">
        <v>50</v>
      </c>
      <c r="B81" s="90"/>
      <c r="C81" s="60"/>
      <c r="D81" s="59"/>
      <c r="E81" s="59"/>
      <c r="F81" s="59"/>
      <c r="G81" s="59"/>
      <c r="H81" s="59"/>
      <c r="I81" s="59"/>
      <c r="J81" s="59"/>
      <c r="K81" s="59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>
      <c r="D82" s="2"/>
      <c r="E82" s="2"/>
      <c r="F82" s="2"/>
      <c r="G82" s="2"/>
      <c r="H82" s="2"/>
      <c r="I82" s="2"/>
      <c r="J82" s="2"/>
      <c r="K82" s="2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>
      <c r="D83" s="2"/>
      <c r="E83" s="2"/>
      <c r="F83" s="2"/>
      <c r="G83" s="2"/>
      <c r="H83" s="2"/>
      <c r="I83" s="2"/>
      <c r="J83" s="2"/>
      <c r="K83" s="2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>
      <c r="D84" s="2"/>
      <c r="E84" s="2"/>
      <c r="F84" s="2"/>
      <c r="G84" s="2"/>
      <c r="H84" s="2"/>
      <c r="I84" s="2"/>
      <c r="J84" s="26"/>
      <c r="K84" s="2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>
      <c r="D85" s="2"/>
      <c r="E85" s="2"/>
      <c r="F85" s="2"/>
      <c r="G85" s="2"/>
      <c r="H85" s="2"/>
      <c r="I85" s="2"/>
      <c r="J85" s="2"/>
      <c r="K85" s="2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>
      <c r="D86" s="61"/>
      <c r="E86" s="62"/>
      <c r="F86" s="2"/>
      <c r="G86" s="2"/>
      <c r="H86" s="2"/>
      <c r="I86" s="2"/>
      <c r="J86" s="2"/>
      <c r="K86" s="2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>
      <c r="D87" s="2"/>
      <c r="E87" s="2"/>
      <c r="F87" s="2"/>
      <c r="G87" s="2"/>
      <c r="H87" s="2"/>
      <c r="I87" s="2"/>
      <c r="J87" s="2"/>
      <c r="K87" s="2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>
      <c r="D88" s="2"/>
      <c r="E88" s="2"/>
      <c r="F88" s="2"/>
      <c r="G88" s="2"/>
      <c r="H88" s="2"/>
      <c r="I88" s="2"/>
      <c r="J88" s="2"/>
      <c r="K88" s="2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>
      <c r="D89" s="2"/>
      <c r="E89" s="2"/>
      <c r="F89" s="2"/>
      <c r="G89" s="2"/>
      <c r="H89" s="2"/>
      <c r="I89" s="2"/>
      <c r="J89" s="2"/>
      <c r="K89" s="2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>
      <c r="D90" s="2"/>
      <c r="E90" s="2"/>
      <c r="F90" s="2"/>
      <c r="G90" s="2"/>
      <c r="H90" s="2"/>
      <c r="I90" s="2"/>
      <c r="J90" s="2"/>
      <c r="K90" s="2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>
      <c r="D91" s="2"/>
      <c r="E91" s="2"/>
      <c r="F91" s="2"/>
      <c r="G91" s="2"/>
      <c r="H91" s="2"/>
      <c r="I91" s="2"/>
      <c r="J91" s="2"/>
      <c r="K91" s="2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>
      <c r="D92" s="2"/>
      <c r="E92" s="2"/>
      <c r="F92" s="2"/>
      <c r="G92" s="2"/>
      <c r="H92" s="2"/>
      <c r="I92" s="2"/>
      <c r="J92" s="2"/>
      <c r="K92" s="2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>
      <c r="D93" s="2"/>
      <c r="E93" s="2"/>
      <c r="F93" s="2"/>
      <c r="G93" s="2"/>
      <c r="H93" s="2"/>
      <c r="I93" s="2"/>
      <c r="J93" s="2"/>
      <c r="K93" s="2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>
      <c r="D94" s="2"/>
      <c r="E94" s="2"/>
      <c r="F94" s="2"/>
      <c r="G94" s="2"/>
      <c r="H94" s="2"/>
      <c r="I94" s="2"/>
      <c r="J94" s="2"/>
      <c r="K94" s="2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>
      <c r="D95" s="2"/>
      <c r="E95" s="2"/>
      <c r="F95" s="2"/>
      <c r="G95" s="2"/>
      <c r="H95" s="2"/>
      <c r="I95" s="2"/>
      <c r="J95" s="2"/>
      <c r="K95" s="2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>
      <c r="D96" s="2"/>
      <c r="E96" s="2"/>
      <c r="F96" s="2"/>
      <c r="G96" s="2"/>
      <c r="H96" s="2"/>
      <c r="I96" s="2"/>
      <c r="J96" s="2"/>
      <c r="K96" s="2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4:35">
      <c r="D97" s="2"/>
      <c r="E97" s="2"/>
      <c r="F97" s="2"/>
      <c r="G97" s="2"/>
      <c r="H97" s="2"/>
      <c r="I97" s="2"/>
      <c r="J97" s="2"/>
      <c r="K97" s="2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4:35">
      <c r="D98" s="2"/>
      <c r="E98" s="2"/>
      <c r="F98" s="2"/>
      <c r="G98" s="2"/>
      <c r="H98" s="2"/>
      <c r="I98" s="2"/>
      <c r="J98" s="2"/>
      <c r="K98" s="2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4:35">
      <c r="D99" s="2"/>
      <c r="E99" s="2"/>
      <c r="F99" s="2"/>
      <c r="G99" s="2"/>
      <c r="H99" s="2"/>
      <c r="I99" s="2"/>
      <c r="J99" s="2"/>
      <c r="K99" s="2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4:35">
      <c r="D100" s="2"/>
      <c r="E100" s="2"/>
      <c r="F100" s="2"/>
      <c r="G100" s="2"/>
      <c r="H100" s="2"/>
      <c r="I100" s="2"/>
      <c r="J100" s="2"/>
      <c r="K100" s="2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4:35">
      <c r="D101" s="2"/>
      <c r="E101" s="2"/>
      <c r="F101" s="2"/>
      <c r="G101" s="2"/>
      <c r="H101" s="2"/>
      <c r="I101" s="2"/>
      <c r="J101" s="2"/>
      <c r="K101" s="2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4:35">
      <c r="D102" s="2"/>
      <c r="E102" s="2"/>
      <c r="F102" s="2"/>
      <c r="G102" s="2"/>
      <c r="H102" s="2"/>
      <c r="I102" s="2"/>
      <c r="J102" s="2"/>
      <c r="K102" s="2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4:35">
      <c r="D103" s="2"/>
      <c r="E103" s="2"/>
      <c r="F103" s="2"/>
      <c r="G103" s="2"/>
      <c r="H103" s="2"/>
      <c r="I103" s="2"/>
      <c r="J103" s="2"/>
      <c r="K103" s="2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4:35">
      <c r="D104" s="2"/>
      <c r="E104" s="2"/>
      <c r="F104" s="2"/>
      <c r="G104" s="2"/>
      <c r="H104" s="2"/>
      <c r="I104" s="2"/>
      <c r="J104" s="2"/>
      <c r="K104" s="2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4:35">
      <c r="D105" s="2"/>
      <c r="E105" s="2"/>
      <c r="F105" s="2"/>
      <c r="G105" s="2"/>
      <c r="H105" s="2"/>
      <c r="I105" s="2"/>
      <c r="J105" s="2"/>
      <c r="K105" s="2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4:35">
      <c r="D106" s="2"/>
      <c r="E106" s="2"/>
      <c r="F106" s="2"/>
      <c r="G106" s="2"/>
      <c r="H106" s="2"/>
      <c r="I106" s="2"/>
      <c r="J106" s="2"/>
      <c r="K106" s="2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4:35">
      <c r="D107" s="2"/>
      <c r="E107" s="2"/>
      <c r="F107" s="2"/>
      <c r="G107" s="2"/>
      <c r="H107" s="2"/>
      <c r="I107" s="2"/>
      <c r="J107" s="2"/>
      <c r="K107" s="2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4:35">
      <c r="D108" s="2"/>
      <c r="E108" s="2"/>
      <c r="F108" s="2"/>
      <c r="G108" s="2"/>
      <c r="H108" s="2"/>
      <c r="I108" s="2"/>
      <c r="J108" s="2"/>
      <c r="K108" s="2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4:35">
      <c r="D109" s="2"/>
      <c r="E109" s="2"/>
      <c r="F109" s="2"/>
      <c r="G109" s="2"/>
      <c r="H109" s="2"/>
      <c r="I109" s="2"/>
      <c r="J109" s="2"/>
      <c r="K109" s="2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4:35">
      <c r="D110" s="2"/>
      <c r="E110" s="2"/>
      <c r="F110" s="2"/>
      <c r="G110" s="2"/>
      <c r="H110" s="2"/>
      <c r="I110" s="2"/>
      <c r="J110" s="2"/>
      <c r="K110" s="2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4:35">
      <c r="D111" s="2"/>
      <c r="E111" s="2"/>
      <c r="F111" s="2"/>
      <c r="G111" s="2"/>
      <c r="H111" s="2"/>
      <c r="I111" s="2"/>
      <c r="J111" s="2"/>
      <c r="K111" s="2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4:35">
      <c r="D112" s="2"/>
      <c r="E112" s="2"/>
      <c r="F112" s="2"/>
      <c r="G112" s="2"/>
      <c r="H112" s="2"/>
      <c r="I112" s="2"/>
      <c r="J112" s="2"/>
      <c r="K112" s="2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4:35">
      <c r="D113" s="2"/>
      <c r="E113" s="2"/>
      <c r="F113" s="2"/>
      <c r="G113" s="2"/>
      <c r="H113" s="2"/>
      <c r="I113" s="2"/>
      <c r="J113" s="2"/>
      <c r="K113" s="2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4:35">
      <c r="D114" s="2"/>
      <c r="E114" s="2"/>
      <c r="F114" s="2"/>
      <c r="G114" s="2"/>
      <c r="H114" s="2"/>
      <c r="I114" s="2"/>
      <c r="J114" s="2"/>
      <c r="K114" s="2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4:35">
      <c r="D115" s="2"/>
      <c r="E115" s="2"/>
      <c r="F115" s="2"/>
      <c r="G115" s="2"/>
      <c r="H115" s="2"/>
      <c r="I115" s="2"/>
      <c r="J115" s="2"/>
      <c r="K115" s="2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4:35">
      <c r="D116" s="2"/>
      <c r="E116" s="2"/>
      <c r="F116" s="2"/>
      <c r="G116" s="2"/>
      <c r="H116" s="2"/>
      <c r="I116" s="2"/>
      <c r="J116" s="2"/>
      <c r="K116" s="2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4:35">
      <c r="D117" s="2"/>
      <c r="E117" s="2"/>
      <c r="F117" s="2"/>
      <c r="G117" s="2"/>
      <c r="H117" s="2"/>
      <c r="I117" s="2"/>
      <c r="J117" s="2"/>
      <c r="K117" s="2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4:35">
      <c r="D118" s="2"/>
      <c r="E118" s="2"/>
      <c r="F118" s="2"/>
      <c r="G118" s="2"/>
      <c r="H118" s="2"/>
      <c r="I118" s="2"/>
      <c r="J118" s="2"/>
      <c r="K118" s="2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4:35">
      <c r="D119" s="2"/>
      <c r="E119" s="2"/>
      <c r="F119" s="2"/>
      <c r="G119" s="2"/>
      <c r="H119" s="2"/>
      <c r="I119" s="2"/>
      <c r="J119" s="2"/>
      <c r="K119" s="2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4:35">
      <c r="D120" s="2"/>
      <c r="E120" s="2"/>
      <c r="F120" s="2"/>
      <c r="G120" s="2"/>
      <c r="H120" s="2"/>
      <c r="I120" s="2"/>
      <c r="J120" s="2"/>
      <c r="K120" s="2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4:35">
      <c r="D121" s="2"/>
      <c r="E121" s="2"/>
      <c r="F121" s="2"/>
      <c r="G121" s="2"/>
      <c r="H121" s="2"/>
      <c r="I121" s="2"/>
      <c r="J121" s="2"/>
      <c r="K121" s="2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4:35">
      <c r="D122" s="2"/>
      <c r="E122" s="2"/>
      <c r="F122" s="2"/>
      <c r="G122" s="2"/>
      <c r="H122" s="2"/>
      <c r="I122" s="2"/>
      <c r="J122" s="2"/>
      <c r="K122" s="2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4:35">
      <c r="D123" s="2"/>
      <c r="E123" s="2"/>
      <c r="F123" s="2"/>
      <c r="G123" s="2"/>
      <c r="H123" s="2"/>
      <c r="I123" s="2"/>
      <c r="J123" s="2"/>
      <c r="K123" s="2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4:35">
      <c r="D124" s="2"/>
      <c r="E124" s="2"/>
      <c r="F124" s="2"/>
      <c r="G124" s="2"/>
      <c r="H124" s="2"/>
      <c r="I124" s="2"/>
      <c r="J124" s="2"/>
      <c r="K124" s="2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4:35">
      <c r="D125" s="2"/>
      <c r="E125" s="2"/>
      <c r="F125" s="2"/>
      <c r="G125" s="2"/>
      <c r="H125" s="2"/>
      <c r="I125" s="2"/>
      <c r="J125" s="2"/>
      <c r="K125" s="2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4:35">
      <c r="D126" s="2"/>
      <c r="E126" s="2"/>
      <c r="F126" s="2"/>
      <c r="G126" s="2"/>
      <c r="H126" s="2"/>
      <c r="I126" s="2"/>
      <c r="J126" s="2"/>
      <c r="K126" s="2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4:35">
      <c r="D127" s="2"/>
      <c r="E127" s="2"/>
      <c r="F127" s="2"/>
      <c r="G127" s="2"/>
      <c r="H127" s="2"/>
      <c r="I127" s="2"/>
      <c r="J127" s="2"/>
      <c r="K127" s="2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4:35">
      <c r="D128" s="2"/>
      <c r="E128" s="2"/>
      <c r="F128" s="2"/>
      <c r="G128" s="2"/>
      <c r="H128" s="2"/>
      <c r="I128" s="2"/>
      <c r="J128" s="2"/>
      <c r="K128" s="2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4:35">
      <c r="D129" s="2"/>
      <c r="E129" s="2"/>
      <c r="F129" s="2"/>
      <c r="G129" s="2"/>
      <c r="H129" s="2"/>
      <c r="I129" s="2"/>
      <c r="J129" s="2"/>
      <c r="K129" s="2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4:35">
      <c r="D130" s="2"/>
      <c r="E130" s="2"/>
      <c r="F130" s="2"/>
      <c r="G130" s="2"/>
      <c r="H130" s="2"/>
      <c r="I130" s="2"/>
      <c r="J130" s="2"/>
      <c r="K130" s="2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4:35">
      <c r="D131" s="2"/>
      <c r="E131" s="2"/>
      <c r="F131" s="2"/>
      <c r="G131" s="2"/>
      <c r="H131" s="2"/>
      <c r="I131" s="2"/>
      <c r="J131" s="2"/>
      <c r="K131" s="2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4:35">
      <c r="D132" s="2"/>
      <c r="E132" s="2"/>
      <c r="F132" s="2"/>
      <c r="G132" s="2"/>
      <c r="H132" s="2"/>
      <c r="I132" s="2"/>
      <c r="J132" s="2"/>
      <c r="K132" s="2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4:35">
      <c r="D133" s="2"/>
      <c r="E133" s="2"/>
      <c r="F133" s="2"/>
      <c r="G133" s="2"/>
      <c r="H133" s="2"/>
      <c r="I133" s="2"/>
      <c r="J133" s="2"/>
      <c r="K133" s="2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4:35">
      <c r="D134" s="2"/>
      <c r="E134" s="2"/>
      <c r="F134" s="2"/>
      <c r="G134" s="2"/>
      <c r="H134" s="2"/>
      <c r="I134" s="2"/>
      <c r="J134" s="2"/>
      <c r="K134" s="2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4:35">
      <c r="D135" s="2"/>
      <c r="E135" s="2"/>
      <c r="F135" s="2"/>
      <c r="G135" s="2"/>
      <c r="H135" s="2"/>
      <c r="I135" s="2"/>
      <c r="J135" s="2"/>
      <c r="K135" s="2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4:35">
      <c r="D136" s="2"/>
      <c r="E136" s="2"/>
      <c r="F136" s="2"/>
      <c r="G136" s="2"/>
      <c r="H136" s="2"/>
      <c r="I136" s="2"/>
      <c r="J136" s="2"/>
      <c r="K136" s="2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4:35">
      <c r="D137" s="2"/>
      <c r="E137" s="2"/>
      <c r="F137" s="2"/>
      <c r="G137" s="2"/>
      <c r="H137" s="2"/>
      <c r="I137" s="2"/>
      <c r="J137" s="2"/>
      <c r="K137" s="2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4:35">
      <c r="D138" s="2"/>
      <c r="E138" s="2"/>
      <c r="F138" s="2"/>
      <c r="G138" s="2"/>
      <c r="H138" s="2"/>
      <c r="I138" s="2"/>
      <c r="J138" s="2"/>
      <c r="K138" s="2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4:35">
      <c r="D139" s="2"/>
      <c r="E139" s="2"/>
      <c r="F139" s="2"/>
      <c r="G139" s="2"/>
      <c r="H139" s="2"/>
      <c r="I139" s="2"/>
      <c r="J139" s="2"/>
      <c r="K139" s="2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4:35">
      <c r="D140" s="2"/>
      <c r="E140" s="2"/>
      <c r="F140" s="2"/>
      <c r="G140" s="2"/>
      <c r="H140" s="2"/>
      <c r="I140" s="2"/>
      <c r="J140" s="2"/>
      <c r="K140" s="2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4:35">
      <c r="D141" s="2"/>
      <c r="E141" s="2"/>
      <c r="F141" s="2"/>
      <c r="G141" s="2"/>
      <c r="H141" s="2"/>
      <c r="I141" s="2"/>
      <c r="J141" s="2"/>
      <c r="K141" s="2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4:35">
      <c r="D142" s="2"/>
      <c r="E142" s="2"/>
      <c r="F142" s="2"/>
      <c r="G142" s="2"/>
      <c r="H142" s="2"/>
      <c r="I142" s="2"/>
      <c r="J142" s="2"/>
      <c r="K142" s="2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4:35">
      <c r="D143" s="2"/>
      <c r="E143" s="2"/>
      <c r="F143" s="2"/>
      <c r="G143" s="2"/>
      <c r="H143" s="2"/>
      <c r="I143" s="2"/>
      <c r="J143" s="2"/>
      <c r="K143" s="2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4:35">
      <c r="D144" s="2"/>
      <c r="E144" s="2"/>
      <c r="F144" s="2"/>
      <c r="G144" s="2"/>
      <c r="H144" s="2"/>
      <c r="I144" s="2"/>
      <c r="J144" s="2"/>
      <c r="K144" s="2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>
      <c r="D145" s="2"/>
      <c r="E145" s="2"/>
      <c r="F145" s="2"/>
      <c r="G145" s="2"/>
      <c r="H145" s="2"/>
      <c r="I145" s="2"/>
      <c r="J145" s="2"/>
      <c r="K145" s="2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>
      <c r="D146" s="2"/>
      <c r="E146" s="2"/>
      <c r="F146" s="2"/>
      <c r="G146" s="2"/>
      <c r="H146" s="2"/>
      <c r="I146" s="2"/>
      <c r="J146" s="2"/>
      <c r="K146" s="2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>
      <c r="D147" s="2"/>
      <c r="E147" s="2"/>
      <c r="F147" s="2"/>
      <c r="G147" s="2"/>
      <c r="H147" s="2"/>
      <c r="I147" s="2"/>
      <c r="J147" s="2"/>
      <c r="K147" s="2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>
      <c r="D148" s="2"/>
      <c r="E148" s="2"/>
      <c r="F148" s="2"/>
      <c r="G148" s="2"/>
      <c r="H148" s="2"/>
      <c r="I148" s="2"/>
      <c r="J148" s="2"/>
      <c r="K148" s="2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>
      <c r="D149" s="2"/>
      <c r="E149" s="2"/>
      <c r="F149" s="2"/>
      <c r="G149" s="2"/>
      <c r="H149" s="2"/>
      <c r="I149" s="2"/>
      <c r="J149" s="2"/>
      <c r="K149" s="2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>
      <c r="D150" s="2"/>
      <c r="E150" s="2"/>
      <c r="F150" s="2"/>
      <c r="G150" s="2"/>
      <c r="H150" s="2"/>
      <c r="I150" s="2"/>
      <c r="J150" s="2"/>
      <c r="K150" s="2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>
      <c r="B151" s="3"/>
      <c r="C151" s="3"/>
      <c r="D151" s="4"/>
      <c r="E151" s="5"/>
      <c r="F151" s="4"/>
      <c r="G151" s="4"/>
      <c r="H151" s="4"/>
      <c r="I151" s="4"/>
      <c r="J151" s="4"/>
      <c r="K151" s="4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>
      <c r="B152" s="3" t="s">
        <v>10</v>
      </c>
      <c r="C152" s="3"/>
      <c r="D152" s="63"/>
      <c r="E152" s="64"/>
      <c r="F152" s="63"/>
      <c r="G152" s="63"/>
      <c r="H152" s="63"/>
      <c r="I152" s="63"/>
      <c r="J152" s="63"/>
      <c r="K152" s="4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>
      <c r="B153" s="3" t="s">
        <v>10</v>
      </c>
      <c r="C153" s="3"/>
      <c r="D153" s="4"/>
      <c r="E153" s="5"/>
      <c r="F153" s="4"/>
      <c r="G153" s="4"/>
      <c r="H153" s="4"/>
      <c r="I153" s="4"/>
      <c r="J153" s="4"/>
      <c r="K153" s="4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>
      <c r="B154" s="3" t="s">
        <v>10</v>
      </c>
      <c r="C154" s="3"/>
      <c r="D154" s="63"/>
      <c r="E154" s="64"/>
      <c r="F154" s="63"/>
      <c r="G154" s="63"/>
      <c r="H154" s="63"/>
      <c r="I154" s="63"/>
      <c r="J154" s="63"/>
      <c r="K154" s="4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>
      <c r="B155" s="3" t="s">
        <v>10</v>
      </c>
      <c r="C155" s="3"/>
      <c r="D155" s="4"/>
      <c r="E155" s="5"/>
      <c r="F155" s="4"/>
      <c r="G155" s="4"/>
      <c r="H155" s="4"/>
      <c r="I155" s="4"/>
      <c r="J155" s="4"/>
      <c r="K155" s="4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>
      <c r="B156" s="3" t="s">
        <v>51</v>
      </c>
      <c r="C156" s="3"/>
      <c r="D156" s="63"/>
      <c r="E156" s="64"/>
      <c r="F156" s="63"/>
      <c r="G156" s="63"/>
      <c r="H156" s="63"/>
      <c r="I156" s="63"/>
      <c r="J156" s="63"/>
      <c r="K156" s="4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>
      <c r="B157" s="3" t="s">
        <v>10</v>
      </c>
      <c r="C157" s="3"/>
      <c r="D157" s="4"/>
      <c r="E157" s="5"/>
      <c r="F157" s="4"/>
      <c r="G157" s="4"/>
      <c r="H157" s="4"/>
      <c r="I157" s="4"/>
      <c r="J157" s="4"/>
      <c r="K157" s="4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>
      <c r="B158" s="3" t="s">
        <v>10</v>
      </c>
      <c r="C158" s="3"/>
      <c r="D158" s="4"/>
      <c r="E158" s="5"/>
      <c r="F158" s="4"/>
      <c r="G158" s="4"/>
      <c r="H158" s="4"/>
      <c r="I158" s="4"/>
      <c r="J158" s="4"/>
      <c r="K158" s="4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>
      <c r="B159" s="3" t="s">
        <v>10</v>
      </c>
      <c r="C159" s="3"/>
      <c r="D159" s="4"/>
      <c r="E159" s="5"/>
      <c r="F159" s="4"/>
      <c r="G159" s="4"/>
      <c r="H159" s="4"/>
      <c r="I159" s="4"/>
      <c r="J159" s="4"/>
      <c r="K159" s="4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>
      <c r="B160" s="3" t="s">
        <v>10</v>
      </c>
      <c r="C160" s="3"/>
      <c r="D160" s="4"/>
      <c r="E160" s="5"/>
      <c r="F160" s="4"/>
      <c r="G160" s="4"/>
      <c r="H160" s="4"/>
      <c r="I160" s="4"/>
      <c r="J160" s="4"/>
      <c r="K160" s="4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>
      <c r="B161" s="3" t="s">
        <v>10</v>
      </c>
      <c r="C161" s="3"/>
      <c r="D161" s="4"/>
      <c r="E161" s="5"/>
      <c r="F161" s="4"/>
      <c r="G161" s="4"/>
      <c r="H161" s="4"/>
      <c r="I161" s="4"/>
      <c r="J161" s="4"/>
      <c r="K161" s="4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>
      <c r="B162" s="3" t="s">
        <v>10</v>
      </c>
      <c r="C162" s="3"/>
      <c r="D162" s="4"/>
      <c r="E162" s="5"/>
      <c r="F162" s="4"/>
      <c r="G162" s="4"/>
      <c r="H162" s="4"/>
      <c r="I162" s="4"/>
      <c r="J162" s="4"/>
      <c r="K162" s="4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>
      <c r="B163" s="3" t="s">
        <v>10</v>
      </c>
      <c r="C163" s="3"/>
      <c r="D163" s="63"/>
      <c r="E163" s="64"/>
      <c r="F163" s="63"/>
      <c r="G163" s="63"/>
      <c r="H163" s="63"/>
      <c r="I163" s="63"/>
      <c r="J163" s="63"/>
      <c r="K163" s="4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>
      <c r="B164" s="3" t="s">
        <v>51</v>
      </c>
      <c r="C164" s="3"/>
      <c r="D164" s="4"/>
      <c r="E164" s="5"/>
      <c r="F164" s="4"/>
      <c r="G164" s="4"/>
      <c r="H164" s="4"/>
      <c r="I164" s="4"/>
      <c r="J164" s="4"/>
      <c r="K164" s="4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>
      <c r="B165" s="3" t="s">
        <v>10</v>
      </c>
      <c r="C165" s="3"/>
      <c r="D165" s="4"/>
      <c r="E165" s="5"/>
      <c r="F165" s="4"/>
      <c r="G165" s="4"/>
      <c r="H165" s="4"/>
      <c r="I165" s="4"/>
      <c r="J165" s="4"/>
      <c r="K165" s="4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>
      <c r="B166" s="3" t="s">
        <v>10</v>
      </c>
      <c r="C166" s="3"/>
      <c r="D166" s="4"/>
      <c r="E166" s="5"/>
      <c r="F166" s="4"/>
      <c r="G166" s="4"/>
      <c r="H166" s="4"/>
      <c r="I166" s="4"/>
      <c r="J166" s="4"/>
      <c r="K166" s="4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>
      <c r="B167" s="3" t="s">
        <v>10</v>
      </c>
      <c r="C167" s="3"/>
      <c r="D167" s="63"/>
      <c r="E167" s="64"/>
      <c r="F167" s="63"/>
      <c r="G167" s="63"/>
      <c r="H167" s="63"/>
      <c r="I167" s="63"/>
      <c r="J167" s="63"/>
      <c r="K167" s="4"/>
      <c r="L167" s="4" t="s">
        <v>10</v>
      </c>
      <c r="M167" s="3" t="s">
        <v>10</v>
      </c>
      <c r="N167" s="3" t="s">
        <v>10</v>
      </c>
      <c r="O167" s="3" t="s">
        <v>10</v>
      </c>
      <c r="P167" s="3" t="s">
        <v>10</v>
      </c>
      <c r="Q167" s="3" t="s">
        <v>52</v>
      </c>
      <c r="R167" s="3" t="s">
        <v>53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>
      <c r="B168" s="3"/>
      <c r="C168" s="3"/>
      <c r="D168" s="4"/>
      <c r="E168" s="5"/>
      <c r="F168" s="4"/>
      <c r="G168" s="4"/>
      <c r="H168" s="4"/>
      <c r="I168" s="4"/>
      <c r="J168" s="4"/>
      <c r="K168" s="4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>
      <c r="B169" s="3"/>
      <c r="C169" s="3"/>
      <c r="D169" s="4"/>
      <c r="E169" s="5"/>
      <c r="F169" s="4"/>
      <c r="G169" s="4"/>
      <c r="H169" s="4"/>
      <c r="I169" s="4"/>
      <c r="J169" s="4"/>
      <c r="K169" s="4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>
      <c r="B170" s="3"/>
      <c r="C170" s="3"/>
      <c r="D170" s="4"/>
      <c r="E170" s="5"/>
      <c r="F170" s="4"/>
      <c r="G170" s="4"/>
      <c r="H170" s="4"/>
      <c r="I170" s="4"/>
      <c r="J170" s="4"/>
      <c r="K170" s="4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>
      <c r="B171" s="3"/>
      <c r="C171" s="3"/>
      <c r="D171" s="4"/>
      <c r="E171" s="5"/>
      <c r="F171" s="4"/>
      <c r="G171" s="4"/>
      <c r="H171" s="4"/>
      <c r="I171" s="4"/>
      <c r="J171" s="4"/>
      <c r="K171" s="4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>
      <c r="B172" s="3"/>
      <c r="C172" s="3"/>
      <c r="D172" s="4"/>
      <c r="E172" s="5"/>
      <c r="F172" s="4"/>
      <c r="G172" s="4"/>
      <c r="H172" s="4"/>
      <c r="I172" s="4"/>
      <c r="J172" s="4"/>
      <c r="K172" s="4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>
      <c r="B173" s="3"/>
      <c r="C173" s="3"/>
      <c r="D173" s="4"/>
      <c r="E173" s="5"/>
      <c r="F173" s="4"/>
      <c r="G173" s="4"/>
      <c r="H173" s="4"/>
      <c r="I173" s="4"/>
      <c r="J173" s="4"/>
      <c r="K173" s="4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>
      <c r="B174" s="3"/>
      <c r="C174" s="3"/>
      <c r="D174" s="4"/>
      <c r="E174" s="5"/>
      <c r="F174" s="4"/>
      <c r="G174" s="4"/>
      <c r="H174" s="4"/>
      <c r="I174" s="4"/>
      <c r="J174" s="4"/>
      <c r="K174" s="4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>
      <c r="B175" s="3"/>
      <c r="C175" s="3"/>
      <c r="D175" s="4"/>
      <c r="E175" s="5"/>
      <c r="F175" s="4"/>
      <c r="G175" s="4"/>
      <c r="H175" s="4"/>
      <c r="I175" s="4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>
      <c r="B176" s="3"/>
      <c r="C176" s="3"/>
      <c r="D176" s="4"/>
      <c r="E176" s="5"/>
      <c r="F176" s="4"/>
      <c r="G176" s="4"/>
      <c r="H176" s="4"/>
      <c r="I176" s="4"/>
      <c r="J176" s="4"/>
      <c r="K176" s="4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>
      <c r="B177" s="3"/>
      <c r="C177" s="3"/>
      <c r="D177" s="4"/>
      <c r="E177" s="5"/>
      <c r="F177" s="4"/>
      <c r="G177" s="4"/>
      <c r="H177" s="4"/>
      <c r="I177" s="4"/>
      <c r="J177" s="4"/>
      <c r="K177" s="4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>
      <c r="B178" s="3"/>
      <c r="C178" s="3"/>
      <c r="D178" s="4"/>
      <c r="E178" s="5"/>
      <c r="F178" s="4"/>
      <c r="G178" s="4"/>
      <c r="H178" s="4"/>
      <c r="I178" s="4"/>
      <c r="J178" s="4"/>
      <c r="K178" s="4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>
      <c r="B179" s="3"/>
      <c r="C179" s="3"/>
      <c r="D179" s="4"/>
      <c r="E179" s="5"/>
      <c r="F179" s="4"/>
      <c r="G179" s="4"/>
      <c r="H179" s="4"/>
      <c r="I179" s="4"/>
      <c r="J179" s="4"/>
      <c r="K179" s="4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>
      <c r="B180" s="3"/>
      <c r="C180" s="3"/>
      <c r="D180" s="4"/>
      <c r="E180" s="5"/>
      <c r="F180" s="4"/>
      <c r="G180" s="4"/>
      <c r="H180" s="4"/>
      <c r="I180" s="4"/>
      <c r="J180" s="4"/>
      <c r="K180" s="4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>
      <c r="B181" s="3"/>
      <c r="C181" s="3"/>
      <c r="D181" s="4"/>
      <c r="E181" s="5"/>
      <c r="F181" s="4"/>
      <c r="G181" s="4"/>
      <c r="H181" s="4"/>
      <c r="I181" s="4"/>
      <c r="J181" s="4"/>
      <c r="K181" s="4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>
      <c r="B182" s="3"/>
      <c r="C182" s="3"/>
      <c r="D182" s="4"/>
      <c r="E182" s="5"/>
      <c r="F182" s="4"/>
      <c r="G182" s="4"/>
      <c r="H182" s="4"/>
      <c r="I182" s="4"/>
      <c r="J182" s="4"/>
      <c r="K182" s="4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>
      <c r="B183" s="3"/>
      <c r="C183" s="3"/>
      <c r="D183" s="4"/>
      <c r="E183" s="5"/>
      <c r="F183" s="4"/>
      <c r="G183" s="4"/>
      <c r="H183" s="4"/>
      <c r="I183" s="4"/>
      <c r="J183" s="4"/>
      <c r="K183" s="4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>
      <c r="B184" s="3"/>
      <c r="C184" s="3"/>
      <c r="D184" s="4"/>
      <c r="E184" s="5"/>
      <c r="F184" s="4"/>
      <c r="G184" s="4"/>
      <c r="H184" s="4"/>
      <c r="I184" s="4"/>
      <c r="J184" s="4"/>
      <c r="K184" s="4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>
      <c r="B185" s="3"/>
      <c r="C185" s="3"/>
      <c r="D185" s="4"/>
      <c r="E185" s="5"/>
      <c r="F185" s="4"/>
      <c r="G185" s="4"/>
      <c r="H185" s="4"/>
      <c r="I185" s="4"/>
      <c r="J185" s="4"/>
      <c r="K185" s="4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>
      <c r="B186" s="3"/>
      <c r="C186" s="3"/>
      <c r="D186" s="4"/>
      <c r="E186" s="5"/>
      <c r="F186" s="4"/>
      <c r="G186" s="4"/>
      <c r="H186" s="4"/>
      <c r="I186" s="4"/>
      <c r="J186" s="4"/>
      <c r="K186" s="4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>
      <c r="B187" s="3"/>
      <c r="C187" s="3"/>
      <c r="D187" s="4"/>
      <c r="E187" s="5"/>
      <c r="F187" s="4"/>
      <c r="G187" s="4"/>
      <c r="H187" s="4"/>
      <c r="I187" s="4"/>
      <c r="J187" s="4"/>
      <c r="K187" s="4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2:35">
      <c r="B188" s="3"/>
      <c r="C188" s="3"/>
      <c r="D188" s="4"/>
      <c r="E188" s="5"/>
      <c r="F188" s="4"/>
      <c r="G188" s="4"/>
      <c r="H188" s="4"/>
      <c r="I188" s="4"/>
      <c r="J188" s="4"/>
      <c r="K188" s="4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2:35">
      <c r="B189" s="3"/>
      <c r="C189" s="3"/>
      <c r="D189" s="4"/>
      <c r="E189" s="5"/>
      <c r="F189" s="4"/>
      <c r="G189" s="4"/>
      <c r="H189" s="4"/>
      <c r="I189" s="4"/>
      <c r="J189" s="4"/>
      <c r="K189" s="4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2:35">
      <c r="B190" s="3"/>
      <c r="C190" s="3"/>
      <c r="D190" s="4"/>
      <c r="E190" s="5"/>
      <c r="F190" s="4"/>
      <c r="G190" s="4"/>
      <c r="H190" s="4"/>
      <c r="I190" s="4"/>
      <c r="J190" s="4"/>
      <c r="K190" s="4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2:35">
      <c r="B191" s="3"/>
      <c r="C191" s="3"/>
      <c r="D191" s="4"/>
      <c r="E191" s="5"/>
      <c r="F191" s="4"/>
      <c r="G191" s="4"/>
      <c r="H191" s="4"/>
      <c r="I191" s="4"/>
      <c r="J191" s="4"/>
      <c r="K191" s="4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2:35">
      <c r="B192" s="3"/>
      <c r="C192" s="3"/>
      <c r="D192" s="4"/>
      <c r="E192" s="5"/>
      <c r="F192" s="4"/>
      <c r="G192" s="4"/>
      <c r="H192" s="4"/>
      <c r="I192" s="4"/>
      <c r="J192" s="4"/>
      <c r="K192" s="4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2:35">
      <c r="B193" s="3"/>
      <c r="C193" s="3"/>
      <c r="D193" s="4"/>
      <c r="E193" s="5"/>
      <c r="F193" s="4"/>
      <c r="G193" s="4"/>
      <c r="H193" s="4"/>
      <c r="I193" s="4"/>
      <c r="J193" s="4"/>
      <c r="K193" s="4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2:35">
      <c r="B194" s="3"/>
      <c r="C194" s="3"/>
      <c r="D194" s="4"/>
      <c r="E194" s="5"/>
      <c r="F194" s="4"/>
      <c r="G194" s="4"/>
      <c r="H194" s="4"/>
      <c r="I194" s="4"/>
      <c r="J194" s="4"/>
      <c r="K194" s="4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2:35">
      <c r="B195" s="3"/>
      <c r="C195" s="3"/>
      <c r="D195" s="4"/>
      <c r="E195" s="5"/>
      <c r="F195" s="4"/>
      <c r="G195" s="4"/>
      <c r="H195" s="4"/>
      <c r="I195" s="4"/>
      <c r="J195" s="4"/>
      <c r="K195" s="4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2:35">
      <c r="B196" s="3"/>
      <c r="C196" s="3"/>
      <c r="D196" s="4"/>
      <c r="E196" s="5"/>
      <c r="F196" s="4"/>
      <c r="G196" s="4"/>
      <c r="H196" s="4"/>
      <c r="I196" s="4"/>
      <c r="J196" s="4"/>
      <c r="K196" s="4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2:35">
      <c r="B197" s="3"/>
      <c r="C197" s="3"/>
      <c r="D197" s="4"/>
      <c r="E197" s="5"/>
      <c r="F197" s="4"/>
      <c r="G197" s="4"/>
      <c r="H197" s="4"/>
      <c r="I197" s="4"/>
      <c r="J197" s="4"/>
      <c r="K197" s="4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2:35">
      <c r="B198" s="3"/>
      <c r="C198" s="3"/>
      <c r="D198" s="4"/>
      <c r="E198" s="5"/>
      <c r="F198" s="4"/>
      <c r="G198" s="4"/>
      <c r="H198" s="4"/>
      <c r="I198" s="4"/>
      <c r="J198" s="4"/>
      <c r="K198" s="4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2:35">
      <c r="B199" s="3"/>
      <c r="C199" s="3"/>
      <c r="D199" s="4"/>
      <c r="E199" s="5"/>
      <c r="F199" s="4"/>
      <c r="G199" s="4"/>
      <c r="H199" s="4"/>
      <c r="I199" s="4"/>
      <c r="J199" s="4"/>
      <c r="K199" s="4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</sheetData>
  <mergeCells count="11">
    <mergeCell ref="A27:A36"/>
    <mergeCell ref="A38:A41"/>
    <mergeCell ref="A76:B76"/>
    <mergeCell ref="A78:B78"/>
    <mergeCell ref="A81:B81"/>
    <mergeCell ref="A20:A25"/>
    <mergeCell ref="A1:K1"/>
    <mergeCell ref="A2:K2"/>
    <mergeCell ref="A3:K3"/>
    <mergeCell ref="A6:A11"/>
    <mergeCell ref="A13:A18"/>
  </mergeCells>
  <pageMargins left="0.7" right="0.7" top="0.75" bottom="0.75" header="0.3" footer="0.3"/>
  <pageSetup scale="42" orientation="landscape" r:id="rId1"/>
  <rowBreaks count="1" manualBreakCount="1">
    <brk id="8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CAMEL      </vt:lpstr>
      <vt:lpstr>'CAMEL     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Midy, Gina</dc:creator>
  <cp:lastModifiedBy>Djemsy Delphin</cp:lastModifiedBy>
  <dcterms:created xsi:type="dcterms:W3CDTF">2021-09-23T18:44:46Z</dcterms:created>
  <dcterms:modified xsi:type="dcterms:W3CDTF">2023-08-09T10:24:38Z</dcterms:modified>
</cp:coreProperties>
</file>