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E:\Data\Data CAMEL\Pour site BRH\2023\"/>
    </mc:Choice>
  </mc:AlternateContent>
  <xr:revisionPtr revIDLastSave="0" documentId="13_ncr:1_{0C24629F-7EFC-44DB-A214-F84BA982DF71}" xr6:coauthVersionLast="47" xr6:coauthVersionMax="47" xr10:uidLastSave="{00000000-0000-0000-0000-000000000000}"/>
  <bookViews>
    <workbookView xWindow="-93" yWindow="-93" windowWidth="20186" windowHeight="12920" activeTab="1" xr2:uid="{00000000-000D-0000-FFFF-FFFF00000000}"/>
  </bookViews>
  <sheets>
    <sheet name="Sheet1" sheetId="3" r:id="rId1"/>
    <sheet name="CAMEL _Mars 2023     " sheetId="2" r:id="rId2"/>
  </sheets>
  <definedNames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'CAMEL _Mars 2023     '!$A$1:$L$82</definedName>
  </definedNames>
  <calcPr calcId="191029" iterate="1" forceFull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" l="1"/>
  <c r="J30" i="2"/>
  <c r="I30" i="2"/>
  <c r="H30" i="2"/>
  <c r="G30" i="2"/>
  <c r="F30" i="2"/>
  <c r="E30" i="2"/>
  <c r="D30" i="2"/>
  <c r="A3" i="2" l="1"/>
  <c r="U48" i="3"/>
  <c r="T48" i="3"/>
  <c r="T7" i="3"/>
  <c r="U7" i="3"/>
  <c r="T8" i="3"/>
  <c r="U8" i="3"/>
  <c r="T9" i="3"/>
  <c r="U9" i="3"/>
  <c r="T10" i="3"/>
  <c r="U10" i="3"/>
  <c r="T12" i="3"/>
  <c r="U12" i="3"/>
  <c r="T14" i="3"/>
  <c r="U14" i="3"/>
  <c r="T15" i="3"/>
  <c r="U15" i="3"/>
  <c r="T16" i="3"/>
  <c r="U16" i="3"/>
  <c r="T18" i="3"/>
  <c r="U18" i="3"/>
  <c r="T19" i="3"/>
  <c r="U19" i="3"/>
  <c r="T20" i="3"/>
  <c r="U20" i="3"/>
  <c r="T23" i="3"/>
  <c r="U23" i="3"/>
  <c r="T24" i="3"/>
  <c r="U24" i="3"/>
  <c r="T25" i="3"/>
  <c r="U25" i="3"/>
  <c r="T26" i="3"/>
  <c r="U26" i="3"/>
  <c r="T27" i="3"/>
  <c r="U27" i="3"/>
  <c r="T28" i="3"/>
  <c r="U28" i="3"/>
  <c r="T29" i="3"/>
  <c r="U29" i="3"/>
  <c r="T30" i="3"/>
  <c r="U30" i="3"/>
  <c r="T31" i="3"/>
  <c r="U31" i="3"/>
  <c r="T32" i="3"/>
  <c r="U32" i="3"/>
  <c r="T34" i="3"/>
  <c r="U34" i="3"/>
  <c r="T35" i="3"/>
  <c r="U35" i="3"/>
  <c r="T36" i="3"/>
  <c r="U36" i="3"/>
  <c r="T38" i="3"/>
  <c r="U38" i="3"/>
  <c r="T39" i="3"/>
  <c r="U39" i="3"/>
  <c r="T40" i="3"/>
  <c r="U40" i="3"/>
  <c r="T41" i="3"/>
  <c r="U41" i="3"/>
  <c r="T43" i="3"/>
  <c r="U43" i="3"/>
  <c r="T44" i="3"/>
  <c r="U44" i="3"/>
  <c r="T45" i="3"/>
  <c r="U45" i="3"/>
  <c r="T46" i="3"/>
  <c r="U46" i="3"/>
  <c r="T49" i="3"/>
  <c r="U49" i="3"/>
  <c r="T50" i="3"/>
  <c r="U50" i="3"/>
  <c r="T51" i="3"/>
  <c r="U51" i="3"/>
  <c r="U6" i="3"/>
  <c r="T6" i="3"/>
  <c r="C30" i="2" l="1"/>
  <c r="B2" i="3"/>
  <c r="B4" i="3" s="1"/>
  <c r="K72" i="2" l="1"/>
  <c r="J72" i="2"/>
  <c r="I72" i="2"/>
  <c r="H72" i="2"/>
  <c r="G72" i="2"/>
  <c r="F72" i="2"/>
  <c r="E72" i="2"/>
  <c r="D72" i="2"/>
  <c r="K80" i="2"/>
  <c r="K74" i="2" s="1"/>
  <c r="J80" i="2"/>
  <c r="J74" i="2" s="1"/>
  <c r="I80" i="2"/>
  <c r="I74" i="2" s="1"/>
  <c r="H80" i="2"/>
  <c r="H74" i="2" s="1"/>
  <c r="G80" i="2"/>
  <c r="G74" i="2" s="1"/>
  <c r="F80" i="2"/>
  <c r="F74" i="2" s="1"/>
  <c r="E80" i="2"/>
  <c r="E74" i="2" s="1"/>
  <c r="D80" i="2"/>
  <c r="D74" i="2" s="1"/>
  <c r="K48" i="2"/>
  <c r="J48" i="2"/>
  <c r="I48" i="2"/>
  <c r="H48" i="2"/>
  <c r="G48" i="2"/>
  <c r="F48" i="2"/>
  <c r="E48" i="2"/>
  <c r="D48" i="2"/>
  <c r="C48" i="2"/>
  <c r="K21" i="2"/>
  <c r="J21" i="2"/>
  <c r="I21" i="2"/>
  <c r="H21" i="2"/>
  <c r="G21" i="2"/>
  <c r="F21" i="2"/>
  <c r="E21" i="2"/>
  <c r="D21" i="2"/>
  <c r="F28" i="2"/>
  <c r="E28" i="2"/>
  <c r="D28" i="2"/>
  <c r="K32" i="2"/>
  <c r="J32" i="2"/>
  <c r="I32" i="2"/>
  <c r="H32" i="2"/>
  <c r="G32" i="2"/>
  <c r="F32" i="2"/>
  <c r="E32" i="2"/>
  <c r="D32" i="2"/>
  <c r="D23" i="2"/>
  <c r="K28" i="2"/>
  <c r="J28" i="2"/>
  <c r="I28" i="2"/>
  <c r="H28" i="2"/>
  <c r="G28" i="2"/>
  <c r="K52" i="2"/>
  <c r="J52" i="2"/>
  <c r="I52" i="2"/>
  <c r="H52" i="2"/>
  <c r="G52" i="2"/>
  <c r="F52" i="2"/>
  <c r="E52" i="2"/>
  <c r="D52" i="2"/>
  <c r="K50" i="2"/>
  <c r="J50" i="2"/>
  <c r="I50" i="2"/>
  <c r="H50" i="2"/>
  <c r="G50" i="2"/>
  <c r="F50" i="2"/>
  <c r="E50" i="2"/>
  <c r="D50" i="2"/>
  <c r="K46" i="2"/>
  <c r="J46" i="2"/>
  <c r="I46" i="2"/>
  <c r="H46" i="2"/>
  <c r="G46" i="2"/>
  <c r="F46" i="2"/>
  <c r="E46" i="2"/>
  <c r="D46" i="2"/>
  <c r="K23" i="2"/>
  <c r="J23" i="2"/>
  <c r="I23" i="2"/>
  <c r="H23" i="2"/>
  <c r="G23" i="2"/>
  <c r="F23" i="2"/>
  <c r="E23" i="2"/>
  <c r="K9" i="2"/>
  <c r="J9" i="2"/>
  <c r="I9" i="2"/>
  <c r="H9" i="2"/>
  <c r="G9" i="2"/>
  <c r="F9" i="2"/>
  <c r="E9" i="2"/>
  <c r="D9" i="2"/>
  <c r="D7" i="2"/>
  <c r="J7" i="2"/>
  <c r="I7" i="2"/>
  <c r="H7" i="2"/>
  <c r="G7" i="2"/>
  <c r="F7" i="2"/>
  <c r="K7" i="2"/>
  <c r="E76" i="2" l="1"/>
  <c r="F76" i="2"/>
  <c r="G76" i="2"/>
  <c r="H76" i="2"/>
  <c r="I76" i="2"/>
  <c r="J76" i="2"/>
  <c r="K76" i="2"/>
  <c r="D76" i="2"/>
  <c r="E11" i="3"/>
  <c r="D54" i="2" s="1"/>
  <c r="F11" i="3"/>
  <c r="F13" i="3" s="1"/>
  <c r="G11" i="3"/>
  <c r="H11" i="3"/>
  <c r="I11" i="3"/>
  <c r="F54" i="2" s="1"/>
  <c r="J11" i="3"/>
  <c r="K11" i="3"/>
  <c r="G54" i="2" s="1"/>
  <c r="L11" i="3"/>
  <c r="L13" i="3" s="1"/>
  <c r="M11" i="3"/>
  <c r="N11" i="3"/>
  <c r="O11" i="3"/>
  <c r="J54" i="2" s="1"/>
  <c r="P11" i="3"/>
  <c r="Q11" i="3"/>
  <c r="H54" i="2" s="1"/>
  <c r="R11" i="3"/>
  <c r="S11" i="3"/>
  <c r="I54" i="2" s="1"/>
  <c r="D11" i="3"/>
  <c r="D34" i="2" l="1"/>
  <c r="H34" i="2"/>
  <c r="I34" i="2"/>
  <c r="E54" i="2"/>
  <c r="E34" i="2"/>
  <c r="J34" i="2"/>
  <c r="G34" i="2"/>
  <c r="F34" i="2"/>
  <c r="K54" i="2"/>
  <c r="K34" i="2"/>
  <c r="N13" i="3"/>
  <c r="R13" i="3"/>
  <c r="J13" i="3"/>
  <c r="P13" i="3"/>
  <c r="H13" i="3"/>
  <c r="U11" i="3"/>
  <c r="C54" i="2" s="1"/>
  <c r="D13" i="3"/>
  <c r="T11" i="3"/>
  <c r="M13" i="3"/>
  <c r="S13" i="3"/>
  <c r="K13" i="3"/>
  <c r="Q13" i="3"/>
  <c r="I13" i="3"/>
  <c r="O13" i="3"/>
  <c r="G13" i="3"/>
  <c r="E13" i="3"/>
  <c r="C80" i="2"/>
  <c r="E42" i="3"/>
  <c r="F42" i="3"/>
  <c r="G42" i="3"/>
  <c r="H42" i="3"/>
  <c r="I42" i="3"/>
  <c r="J42" i="3"/>
  <c r="K42" i="3"/>
  <c r="L42" i="3"/>
  <c r="M42" i="3"/>
  <c r="K62" i="2" s="1"/>
  <c r="N42" i="3"/>
  <c r="O42" i="3"/>
  <c r="J62" i="2" s="1"/>
  <c r="P42" i="3"/>
  <c r="Q42" i="3"/>
  <c r="H62" i="2" s="1"/>
  <c r="R42" i="3"/>
  <c r="S42" i="3"/>
  <c r="I62" i="2" s="1"/>
  <c r="D42" i="3"/>
  <c r="C34" i="2" l="1"/>
  <c r="T13" i="3"/>
  <c r="T42" i="3"/>
  <c r="D62" i="2"/>
  <c r="U42" i="3"/>
  <c r="U13" i="3"/>
  <c r="G62" i="2"/>
  <c r="F62" i="2"/>
  <c r="E62" i="2"/>
  <c r="K60" i="2"/>
  <c r="I60" i="2"/>
  <c r="H60" i="2"/>
  <c r="J60" i="2"/>
  <c r="G60" i="2"/>
  <c r="F60" i="2"/>
  <c r="E60" i="2"/>
  <c r="D60" i="2"/>
  <c r="K56" i="2"/>
  <c r="J56" i="2"/>
  <c r="I56" i="2"/>
  <c r="H56" i="2"/>
  <c r="G56" i="2"/>
  <c r="F56" i="2"/>
  <c r="E56" i="2"/>
  <c r="D56" i="2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D47" i="3"/>
  <c r="E37" i="3"/>
  <c r="F37" i="3"/>
  <c r="G37" i="3"/>
  <c r="H37" i="3"/>
  <c r="I37" i="3"/>
  <c r="J37" i="3"/>
  <c r="K37" i="3"/>
  <c r="L37" i="3"/>
  <c r="M37" i="3"/>
  <c r="K44" i="2" s="1"/>
  <c r="N37" i="3"/>
  <c r="O37" i="3"/>
  <c r="J44" i="2" s="1"/>
  <c r="P37" i="3"/>
  <c r="Q37" i="3"/>
  <c r="H44" i="2" s="1"/>
  <c r="R37" i="3"/>
  <c r="S37" i="3"/>
  <c r="I44" i="2" s="1"/>
  <c r="D37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D33" i="3"/>
  <c r="C50" i="2"/>
  <c r="E21" i="3"/>
  <c r="F21" i="3"/>
  <c r="G21" i="3"/>
  <c r="E16" i="2" s="1"/>
  <c r="H21" i="3"/>
  <c r="I21" i="3"/>
  <c r="F16" i="2" s="1"/>
  <c r="J21" i="3"/>
  <c r="K21" i="3"/>
  <c r="L21" i="3"/>
  <c r="M21" i="3"/>
  <c r="K16" i="2" s="1"/>
  <c r="N21" i="3"/>
  <c r="N22" i="3" s="1"/>
  <c r="O21" i="3"/>
  <c r="J16" i="2" s="1"/>
  <c r="P21" i="3"/>
  <c r="P22" i="3" s="1"/>
  <c r="Q21" i="3"/>
  <c r="H16" i="2" s="1"/>
  <c r="R21" i="3"/>
  <c r="R22" i="3" s="1"/>
  <c r="S21" i="3"/>
  <c r="I16" i="2" s="1"/>
  <c r="D21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D17" i="3"/>
  <c r="T17" i="3" l="1"/>
  <c r="T33" i="3"/>
  <c r="T37" i="3"/>
  <c r="T47" i="3"/>
  <c r="D22" i="3"/>
  <c r="T21" i="3"/>
  <c r="U47" i="3"/>
  <c r="C68" i="2" s="1"/>
  <c r="U33" i="3"/>
  <c r="D44" i="2"/>
  <c r="U37" i="3"/>
  <c r="C44" i="2" s="1"/>
  <c r="U17" i="3"/>
  <c r="D16" i="2"/>
  <c r="U21" i="3"/>
  <c r="J64" i="2"/>
  <c r="E64" i="2"/>
  <c r="H64" i="2"/>
  <c r="D64" i="2"/>
  <c r="G64" i="2"/>
  <c r="F64" i="2"/>
  <c r="I64" i="2"/>
  <c r="K64" i="2"/>
  <c r="K66" i="2"/>
  <c r="K70" i="2" s="1"/>
  <c r="K68" i="2"/>
  <c r="J66" i="2"/>
  <c r="J70" i="2" s="1"/>
  <c r="J68" i="2"/>
  <c r="I66" i="2"/>
  <c r="I70" i="2" s="1"/>
  <c r="I68" i="2"/>
  <c r="H66" i="2"/>
  <c r="H70" i="2" s="1"/>
  <c r="H68" i="2"/>
  <c r="G68" i="2"/>
  <c r="F68" i="2"/>
  <c r="E68" i="2"/>
  <c r="D66" i="2"/>
  <c r="D70" i="2" s="1"/>
  <c r="D68" i="2"/>
  <c r="C74" i="2"/>
  <c r="C72" i="2"/>
  <c r="G66" i="2"/>
  <c r="G70" i="2" s="1"/>
  <c r="F66" i="2"/>
  <c r="F70" i="2" s="1"/>
  <c r="E66" i="2"/>
  <c r="E70" i="2" s="1"/>
  <c r="K36" i="2"/>
  <c r="K41" i="2"/>
  <c r="I41" i="2"/>
  <c r="G41" i="2"/>
  <c r="J41" i="2"/>
  <c r="H41" i="2"/>
  <c r="F41" i="2"/>
  <c r="D41" i="2"/>
  <c r="E41" i="2"/>
  <c r="K39" i="2"/>
  <c r="J39" i="2"/>
  <c r="I39" i="2"/>
  <c r="H39" i="2"/>
  <c r="G39" i="2"/>
  <c r="F39" i="2"/>
  <c r="E39" i="2"/>
  <c r="D39" i="2"/>
  <c r="I36" i="2"/>
  <c r="J36" i="2"/>
  <c r="H36" i="2"/>
  <c r="G36" i="2"/>
  <c r="F36" i="2"/>
  <c r="E36" i="2"/>
  <c r="G58" i="2"/>
  <c r="E58" i="2"/>
  <c r="F58" i="2"/>
  <c r="D36" i="2"/>
  <c r="K11" i="2"/>
  <c r="K58" i="2"/>
  <c r="J11" i="2"/>
  <c r="J58" i="2"/>
  <c r="I11" i="2"/>
  <c r="I58" i="2"/>
  <c r="H11" i="2"/>
  <c r="H58" i="2"/>
  <c r="D11" i="2"/>
  <c r="D58" i="2"/>
  <c r="C46" i="2"/>
  <c r="F44" i="2"/>
  <c r="G44" i="2"/>
  <c r="E44" i="2"/>
  <c r="G16" i="2"/>
  <c r="F14" i="2"/>
  <c r="E14" i="2"/>
  <c r="M22" i="3"/>
  <c r="K18" i="2" s="1"/>
  <c r="K14" i="2"/>
  <c r="O22" i="3"/>
  <c r="J18" i="2" s="1"/>
  <c r="J14" i="2"/>
  <c r="G14" i="2"/>
  <c r="S22" i="3"/>
  <c r="I18" i="2" s="1"/>
  <c r="I14" i="2"/>
  <c r="Q22" i="3"/>
  <c r="H18" i="2" s="1"/>
  <c r="H14" i="2"/>
  <c r="L22" i="3"/>
  <c r="J22" i="3"/>
  <c r="F22" i="3"/>
  <c r="I22" i="3"/>
  <c r="K22" i="3"/>
  <c r="H22" i="3"/>
  <c r="G22" i="3"/>
  <c r="E22" i="3"/>
  <c r="D14" i="2"/>
  <c r="G11" i="2"/>
  <c r="F11" i="2"/>
  <c r="E11" i="2"/>
  <c r="E7" i="2"/>
  <c r="E5" i="2"/>
  <c r="D5" i="2"/>
  <c r="C23" i="2"/>
  <c r="T22" i="3" l="1"/>
  <c r="D18" i="2"/>
  <c r="U22" i="3"/>
  <c r="C62" i="2"/>
  <c r="C66" i="2"/>
  <c r="C32" i="2"/>
  <c r="C60" i="2"/>
  <c r="C39" i="2"/>
  <c r="C21" i="2"/>
  <c r="C28" i="2"/>
  <c r="C52" i="2"/>
  <c r="C76" i="2" s="1"/>
  <c r="G18" i="2"/>
  <c r="F18" i="2"/>
  <c r="E18" i="2"/>
  <c r="C9" i="2"/>
  <c r="C16" i="2"/>
  <c r="C58" i="2"/>
  <c r="C70" i="2" l="1"/>
  <c r="C56" i="2"/>
  <c r="C64" i="2" s="1"/>
  <c r="C41" i="2"/>
  <c r="C36" i="2"/>
  <c r="C18" i="2"/>
  <c r="C14" i="2"/>
  <c r="C11" i="2"/>
  <c r="C7" i="2"/>
</calcChain>
</file>

<file path=xl/sharedStrings.xml><?xml version="1.0" encoding="utf-8"?>
<sst xmlns="http://schemas.openxmlformats.org/spreadsheetml/2006/main" count="186" uniqueCount="111">
  <si>
    <t>SYSTÈME BANCAIRE</t>
  </si>
  <si>
    <t>SOMMAIRE FINANCIER DÉTAILLÉ</t>
  </si>
  <si>
    <t>SYSTÈME</t>
  </si>
  <si>
    <t>BUH</t>
  </si>
  <si>
    <t>CAPITALBK</t>
  </si>
  <si>
    <t>SOGEBK</t>
  </si>
  <si>
    <t>UNIBNK</t>
  </si>
  <si>
    <t>SOGEBL</t>
  </si>
  <si>
    <t>CBNA</t>
  </si>
  <si>
    <t>C</t>
  </si>
  <si>
    <t xml:space="preserve"> </t>
  </si>
  <si>
    <t>Immobilisations/avoir des actionnaires</t>
  </si>
  <si>
    <t>Avoir des Actionnaires en % de l'Actif</t>
  </si>
  <si>
    <t>Dépôts en % de l'actif</t>
  </si>
  <si>
    <t>A</t>
  </si>
  <si>
    <t>Prêts improductifs en % prêts bruts</t>
  </si>
  <si>
    <t>Prov. Pr créances dout. En % prêts impr. Bruts</t>
  </si>
  <si>
    <t>Prêts impr. Nets en % de l'avoir des actionnaires</t>
  </si>
  <si>
    <t>M</t>
  </si>
  <si>
    <t>Commissions / salaires</t>
  </si>
  <si>
    <t>Dépenses d'exploitation en % PNB</t>
  </si>
  <si>
    <t>Productivité par employé</t>
  </si>
  <si>
    <t>E</t>
  </si>
  <si>
    <t>ROA</t>
  </si>
  <si>
    <t>ROE</t>
  </si>
  <si>
    <t>Rev. nets d'intérêts en % des rev. d'intérêts</t>
  </si>
  <si>
    <t>Rendement moyen des prêts</t>
  </si>
  <si>
    <t>Rémunération moyenne des dépôts</t>
  </si>
  <si>
    <t>L</t>
  </si>
  <si>
    <t>Liquidité en % de l'actif</t>
  </si>
  <si>
    <t>Liquidité en % des dépôts</t>
  </si>
  <si>
    <t xml:space="preserve">Nombre de compte de prêts </t>
  </si>
  <si>
    <t xml:space="preserve">Nombre de compte de dépôts </t>
  </si>
  <si>
    <t>Nombre de succursales et Points de services  Actifs</t>
  </si>
  <si>
    <t>Nombre d'employés</t>
  </si>
  <si>
    <t>Actif Total du système (en milliers de gourdes)</t>
  </si>
  <si>
    <t>Portefeuille brut du système (en milliers de gourdes)</t>
  </si>
  <si>
    <t>Portefeuille net du système (en milliers de  gourdes)</t>
  </si>
  <si>
    <t>Dépôts Totaux du système ('000gdes)</t>
  </si>
  <si>
    <t>Portefeuille net devises converties du système ('000gdes)</t>
  </si>
  <si>
    <t>Portefeuille net en dollars ('000 USD)</t>
  </si>
  <si>
    <t>Pourcentage Port. net Devises/ Port. Net Total</t>
  </si>
  <si>
    <t>Dépôts Devises Converties du système ('000gdes)</t>
  </si>
  <si>
    <t>Dépôts en dollars ('000 USD)</t>
  </si>
  <si>
    <t>Pourcentage Dépôts Devises par rapport Dépôts Totaux</t>
  </si>
  <si>
    <t>Actif en Devises Converties du système (' 000gdes)</t>
  </si>
  <si>
    <t>Actifs en dollars ('000 USD)</t>
  </si>
  <si>
    <t>Pourcentage Actif Devises par rapport Actif Total</t>
  </si>
  <si>
    <t>Rendement Moyen des Prêts en devises converties</t>
  </si>
  <si>
    <t>Taux de Référence</t>
  </si>
  <si>
    <t>Revenus d'intérêts sur prêts en devises converties</t>
  </si>
  <si>
    <t xml:space="preserve">  </t>
  </si>
  <si>
    <t xml:space="preserve">     </t>
  </si>
  <si>
    <t xml:space="preserve">   </t>
  </si>
  <si>
    <t>Immobilisations</t>
  </si>
  <si>
    <t>Per1</t>
  </si>
  <si>
    <t>Per2</t>
  </si>
  <si>
    <t>BNC</t>
  </si>
  <si>
    <t>BPH</t>
  </si>
  <si>
    <t>CPBK</t>
  </si>
  <si>
    <t>CITIBANK</t>
  </si>
  <si>
    <t>SOGEBEL</t>
  </si>
  <si>
    <t>SOGEBANK</t>
  </si>
  <si>
    <t>UNIBANK</t>
  </si>
  <si>
    <t>Avoir des Actionnaires</t>
  </si>
  <si>
    <t>Prêts bruts</t>
  </si>
  <si>
    <t>Prêts garantis - Fonds spéciaux</t>
  </si>
  <si>
    <t>Provisions pour créances douteuses - Prêts</t>
  </si>
  <si>
    <t>Dépôts à vue</t>
  </si>
  <si>
    <t>Dépôts d`épargne</t>
  </si>
  <si>
    <t>Dépôts à terme</t>
  </si>
  <si>
    <t>Revenus d’intérêts</t>
  </si>
  <si>
    <t>Revenus nets d’intérêts</t>
  </si>
  <si>
    <t>Commissions</t>
  </si>
  <si>
    <t>PRODUIT NET BANCAIRE</t>
  </si>
  <si>
    <t>Salaires et avantages sociaux</t>
  </si>
  <si>
    <t>Dépenses d`exploitations</t>
  </si>
  <si>
    <t>BÉNÉFICE NET (PERTE NETTE)</t>
  </si>
  <si>
    <t>Disponibilité</t>
  </si>
  <si>
    <t>Bons BRH nets</t>
  </si>
  <si>
    <t>Nombre d`employés</t>
  </si>
  <si>
    <t>Nombre de prêts aux particuliers</t>
  </si>
  <si>
    <t>Nombre de prêts aux entreprises</t>
  </si>
  <si>
    <t>Nombre de comptes de depots</t>
  </si>
  <si>
    <t>Prêts bruts Devises convertie</t>
  </si>
  <si>
    <t>Prêts garantis - Fonds spéciaux Devises Convertie</t>
  </si>
  <si>
    <t>Provisions pour créances douteuses - Prêts Devises converties</t>
  </si>
  <si>
    <t>Dépôts à vue Devises converties</t>
  </si>
  <si>
    <t>Dépôts d`épargne Devises converties</t>
  </si>
  <si>
    <t>Dépôts à terme Devises converties</t>
  </si>
  <si>
    <t>Taux de réf.</t>
  </si>
  <si>
    <t>Total Dépôts</t>
  </si>
  <si>
    <t>Prêts Improductifs nets</t>
  </si>
  <si>
    <t>Bons du trésor</t>
  </si>
  <si>
    <t>Liquidité</t>
  </si>
  <si>
    <t>Nombre de Prêt</t>
  </si>
  <si>
    <t>Total Dépôts Devises converties</t>
  </si>
  <si>
    <t>Prêts nets Devises convertie</t>
  </si>
  <si>
    <t>Total Pret</t>
  </si>
  <si>
    <t>Prêts improductifs</t>
  </si>
  <si>
    <t>Portefeuille net</t>
  </si>
  <si>
    <t>Système</t>
  </si>
  <si>
    <t>févr. 2023</t>
  </si>
  <si>
    <t>mars 2023</t>
  </si>
  <si>
    <t>Actif</t>
  </si>
  <si>
    <t>Prêts délinquants_91-180 JOURS</t>
  </si>
  <si>
    <t>Prêts délinquants_181-360 JOURS</t>
  </si>
  <si>
    <t>Prêts délinquants_+ de 360 JOURS</t>
  </si>
  <si>
    <t>Actif Devises converties</t>
  </si>
  <si>
    <t>Rev. Intérêt sur prêt</t>
  </si>
  <si>
    <t>Dépenses d`intérêt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</si>
</sst>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0.0%"/>
    <numFmt numFmtId="167" formatCode="_(* #,##0_);_(* \(#,##0\);_(* &quot;-&quot;??_);_(@_)"/>
    <numFmt numFmtId="168" formatCode="0.00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G Times"/>
    </font>
    <font>
      <b/>
      <sz val="12"/>
      <name val="CG Times"/>
    </font>
    <font>
      <sz val="10"/>
      <name val="CG Times"/>
      <family val="1"/>
    </font>
    <font>
      <b/>
      <sz val="10"/>
      <name val="CG Times"/>
    </font>
    <font>
      <b/>
      <sz val="48"/>
      <name val="CG Times"/>
    </font>
    <font>
      <sz val="12"/>
      <name val="CG Times"/>
      <family val="1"/>
    </font>
    <font>
      <b/>
      <sz val="12"/>
      <name val="CG Times"/>
      <family val="1"/>
    </font>
    <font>
      <u val="singleAccounting"/>
      <sz val="10"/>
      <name val="CG Times"/>
      <family val="1"/>
    </font>
    <font>
      <b/>
      <sz val="12"/>
      <color theme="1"/>
      <name val="CG Times"/>
    </font>
    <font>
      <sz val="12"/>
      <color theme="1"/>
      <name val="CG Times"/>
    </font>
    <font>
      <b/>
      <sz val="10"/>
      <color indexed="20"/>
      <name val="CG Times"/>
    </font>
    <font>
      <b/>
      <sz val="14"/>
      <name val="CG Times"/>
    </font>
    <font>
      <sz val="14"/>
      <name val="CG Times"/>
      <family val="1"/>
    </font>
    <font>
      <b/>
      <sz val="10"/>
      <name val="CG Times"/>
      <family val="1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165" fontId="2" fillId="0" borderId="0" xfId="3" applyNumberFormat="1"/>
    <xf numFmtId="0" fontId="2" fillId="0" borderId="0" xfId="2"/>
    <xf numFmtId="0" fontId="4" fillId="0" borderId="0" xfId="2" applyFont="1"/>
    <xf numFmtId="165" fontId="4" fillId="0" borderId="0" xfId="3" applyNumberFormat="1" applyFont="1"/>
    <xf numFmtId="9" fontId="4" fillId="0" borderId="0" xfId="4" applyFont="1"/>
    <xf numFmtId="0" fontId="3" fillId="0" borderId="0" xfId="2" applyFont="1"/>
    <xf numFmtId="0" fontId="5" fillId="0" borderId="0" xfId="2" applyFont="1"/>
    <xf numFmtId="165" fontId="5" fillId="2" borderId="1" xfId="3" applyNumberFormat="1" applyFont="1" applyFill="1" applyBorder="1" applyAlignment="1">
      <alignment horizontal="center"/>
    </xf>
    <xf numFmtId="9" fontId="5" fillId="0" borderId="1" xfId="4" applyFont="1" applyBorder="1" applyAlignment="1">
      <alignment horizontal="center"/>
    </xf>
    <xf numFmtId="165" fontId="5" fillId="0" borderId="1" xfId="3" applyNumberFormat="1" applyFont="1" applyBorder="1" applyAlignment="1">
      <alignment horizontal="center"/>
    </xf>
    <xf numFmtId="165" fontId="4" fillId="2" borderId="0" xfId="3" applyNumberFormat="1" applyFont="1" applyFill="1" applyAlignment="1">
      <alignment horizontal="center"/>
    </xf>
    <xf numFmtId="9" fontId="2" fillId="0" borderId="0" xfId="4"/>
    <xf numFmtId="0" fontId="4" fillId="0" borderId="0" xfId="2" applyFont="1" applyAlignment="1">
      <alignment horizontal="center"/>
    </xf>
    <xf numFmtId="0" fontId="7" fillId="0" borderId="0" xfId="2" applyFont="1"/>
    <xf numFmtId="10" fontId="3" fillId="2" borderId="0" xfId="1" applyNumberFormat="1" applyFont="1" applyFill="1"/>
    <xf numFmtId="10" fontId="2" fillId="0" borderId="0" xfId="4" applyNumberFormat="1" applyFont="1" applyFill="1"/>
    <xf numFmtId="165" fontId="3" fillId="2" borderId="0" xfId="3" applyNumberFormat="1" applyFont="1" applyFill="1"/>
    <xf numFmtId="165" fontId="2" fillId="0" borderId="0" xfId="3" applyNumberFormat="1" applyFont="1" applyFill="1"/>
    <xf numFmtId="10" fontId="2" fillId="0" borderId="0" xfId="1" applyNumberFormat="1" applyFont="1" applyFill="1"/>
    <xf numFmtId="0" fontId="2" fillId="4" borderId="0" xfId="2" applyFill="1"/>
    <xf numFmtId="0" fontId="4" fillId="4" borderId="0" xfId="2" applyFont="1" applyFill="1"/>
    <xf numFmtId="10" fontId="3" fillId="4" borderId="0" xfId="1" applyNumberFormat="1" applyFont="1" applyFill="1"/>
    <xf numFmtId="165" fontId="7" fillId="4" borderId="2" xfId="3" applyNumberFormat="1" applyFont="1" applyFill="1" applyBorder="1"/>
    <xf numFmtId="165" fontId="7" fillId="4" borderId="3" xfId="3" applyNumberFormat="1" applyFont="1" applyFill="1" applyBorder="1"/>
    <xf numFmtId="10" fontId="7" fillId="0" borderId="0" xfId="1" applyNumberFormat="1" applyFont="1"/>
    <xf numFmtId="10" fontId="2" fillId="0" borderId="0" xfId="1" applyNumberFormat="1" applyFont="1"/>
    <xf numFmtId="164" fontId="2" fillId="0" borderId="0" xfId="5" applyFont="1" applyFill="1"/>
    <xf numFmtId="165" fontId="7" fillId="4" borderId="1" xfId="3" applyNumberFormat="1" applyFont="1" applyFill="1" applyBorder="1"/>
    <xf numFmtId="165" fontId="7" fillId="4" borderId="4" xfId="3" applyNumberFormat="1" applyFont="1" applyFill="1" applyBorder="1"/>
    <xf numFmtId="165" fontId="8" fillId="0" borderId="0" xfId="3" applyNumberFormat="1" applyFont="1"/>
    <xf numFmtId="165" fontId="3" fillId="0" borderId="0" xfId="3" applyNumberFormat="1" applyFont="1"/>
    <xf numFmtId="0" fontId="8" fillId="0" borderId="0" xfId="2" applyFont="1"/>
    <xf numFmtId="164" fontId="3" fillId="2" borderId="0" xfId="5" applyFont="1" applyFill="1"/>
    <xf numFmtId="0" fontId="7" fillId="4" borderId="0" xfId="2" applyFont="1" applyFill="1"/>
    <xf numFmtId="10" fontId="7" fillId="0" borderId="0" xfId="3" applyNumberFormat="1" applyFont="1"/>
    <xf numFmtId="0" fontId="9" fillId="0" borderId="0" xfId="2" applyFont="1"/>
    <xf numFmtId="10" fontId="3" fillId="2" borderId="0" xfId="4" applyNumberFormat="1" applyFont="1" applyFill="1"/>
    <xf numFmtId="165" fontId="3" fillId="4" borderId="0" xfId="3" applyNumberFormat="1" applyFont="1" applyFill="1"/>
    <xf numFmtId="165" fontId="7" fillId="4" borderId="0" xfId="3" applyNumberFormat="1" applyFont="1" applyFill="1"/>
    <xf numFmtId="165" fontId="7" fillId="0" borderId="0" xfId="3" applyNumberFormat="1" applyFont="1" applyBorder="1"/>
    <xf numFmtId="165" fontId="2" fillId="0" borderId="0" xfId="3" applyNumberFormat="1" applyFill="1"/>
    <xf numFmtId="0" fontId="2" fillId="5" borderId="0" xfId="2" applyFill="1"/>
    <xf numFmtId="0" fontId="4" fillId="5" borderId="0" xfId="2" applyFont="1" applyFill="1"/>
    <xf numFmtId="165" fontId="7" fillId="5" borderId="0" xfId="3" applyNumberFormat="1" applyFont="1" applyFill="1"/>
    <xf numFmtId="0" fontId="10" fillId="0" borderId="0" xfId="2" applyFont="1"/>
    <xf numFmtId="0" fontId="11" fillId="0" borderId="0" xfId="2" applyFont="1"/>
    <xf numFmtId="0" fontId="12" fillId="0" borderId="0" xfId="2" applyFont="1"/>
    <xf numFmtId="165" fontId="2" fillId="2" borderId="0" xfId="2" applyNumberFormat="1" applyFill="1"/>
    <xf numFmtId="0" fontId="3" fillId="0" borderId="0" xfId="2" applyFont="1" applyAlignment="1">
      <alignment horizontal="left"/>
    </xf>
    <xf numFmtId="165" fontId="7" fillId="0" borderId="0" xfId="3" applyNumberFormat="1" applyFont="1" applyFill="1"/>
    <xf numFmtId="0" fontId="3" fillId="0" borderId="0" xfId="2" applyFont="1" applyAlignment="1">
      <alignment horizontal="center"/>
    </xf>
    <xf numFmtId="165" fontId="3" fillId="4" borderId="5" xfId="3" applyNumberFormat="1" applyFont="1" applyFill="1" applyBorder="1"/>
    <xf numFmtId="0" fontId="2" fillId="4" borderId="5" xfId="2" applyFill="1" applyBorder="1"/>
    <xf numFmtId="167" fontId="7" fillId="0" borderId="0" xfId="3" applyNumberFormat="1" applyFont="1" applyFill="1"/>
    <xf numFmtId="0" fontId="2" fillId="6" borderId="0" xfId="2" applyFill="1"/>
    <xf numFmtId="0" fontId="5" fillId="6" borderId="0" xfId="2" applyFont="1" applyFill="1"/>
    <xf numFmtId="166" fontId="5" fillId="6" borderId="5" xfId="1" applyNumberFormat="1" applyFont="1" applyFill="1" applyBorder="1"/>
    <xf numFmtId="165" fontId="3" fillId="6" borderId="0" xfId="2" applyNumberFormat="1" applyFont="1" applyFill="1"/>
    <xf numFmtId="10" fontId="13" fillId="6" borderId="6" xfId="1" applyNumberFormat="1" applyFont="1" applyFill="1" applyBorder="1" applyAlignment="1">
      <alignment horizontal="center"/>
    </xf>
    <xf numFmtId="10" fontId="14" fillId="6" borderId="0" xfId="1" applyNumberFormat="1" applyFont="1" applyFill="1" applyAlignment="1">
      <alignment horizontal="center"/>
    </xf>
    <xf numFmtId="165" fontId="2" fillId="0" borderId="0" xfId="3" applyNumberFormat="1" applyFont="1"/>
    <xf numFmtId="165" fontId="3" fillId="6" borderId="5" xfId="3" applyNumberFormat="1" applyFont="1" applyFill="1" applyBorder="1"/>
    <xf numFmtId="164" fontId="2" fillId="0" borderId="0" xfId="5" applyFont="1"/>
    <xf numFmtId="168" fontId="2" fillId="0" borderId="0" xfId="1" applyNumberFormat="1" applyFont="1"/>
    <xf numFmtId="165" fontId="15" fillId="0" borderId="0" xfId="3" applyNumberFormat="1" applyFont="1"/>
    <xf numFmtId="9" fontId="15" fillId="0" borderId="0" xfId="4" applyFont="1"/>
    <xf numFmtId="0" fontId="0" fillId="0" borderId="7" xfId="0" applyBorder="1"/>
    <xf numFmtId="0" fontId="0" fillId="7" borderId="7" xfId="0" applyFill="1" applyBorder="1"/>
    <xf numFmtId="10" fontId="2" fillId="0" borderId="0" xfId="1" applyNumberFormat="1" applyFont="1" applyFill="1" applyAlignment="1">
      <alignment horizontal="right"/>
    </xf>
    <xf numFmtId="10" fontId="10" fillId="2" borderId="0" xfId="1" applyNumberFormat="1" applyFont="1" applyFill="1"/>
    <xf numFmtId="10" fontId="11" fillId="0" borderId="0" xfId="1" applyNumberFormat="1" applyFont="1" applyFill="1" applyAlignment="1">
      <alignment horizontal="right"/>
    </xf>
    <xf numFmtId="0" fontId="1" fillId="0" borderId="7" xfId="2" applyFont="1" applyBorder="1"/>
    <xf numFmtId="1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43" fontId="0" fillId="0" borderId="7" xfId="7" applyFont="1" applyBorder="1"/>
    <xf numFmtId="43" fontId="0" fillId="7" borderId="7" xfId="7" applyFont="1" applyFill="1" applyBorder="1"/>
    <xf numFmtId="43" fontId="2" fillId="2" borderId="0" xfId="7" applyFont="1" applyFill="1"/>
    <xf numFmtId="43" fontId="7" fillId="0" borderId="0" xfId="7" applyFont="1" applyFill="1"/>
    <xf numFmtId="43" fontId="3" fillId="2" borderId="0" xfId="7" applyFont="1" applyFill="1"/>
    <xf numFmtId="43" fontId="2" fillId="0" borderId="0" xfId="7" applyFont="1" applyFill="1"/>
    <xf numFmtId="43" fontId="2" fillId="0" borderId="0" xfId="7" applyFont="1"/>
    <xf numFmtId="43" fontId="7" fillId="0" borderId="0" xfId="7" applyFont="1"/>
    <xf numFmtId="43" fontId="10" fillId="2" borderId="0" xfId="7" applyFont="1" applyFill="1"/>
    <xf numFmtId="43" fontId="11" fillId="0" borderId="0" xfId="7" applyFont="1" applyFill="1"/>
    <xf numFmtId="43" fontId="11" fillId="0" borderId="0" xfId="7" applyFont="1"/>
    <xf numFmtId="43" fontId="11" fillId="0" borderId="0" xfId="7" applyFont="1" applyBorder="1"/>
    <xf numFmtId="43" fontId="4" fillId="0" borderId="0" xfId="7" applyFont="1"/>
    <xf numFmtId="0" fontId="0" fillId="0" borderId="7" xfId="0" applyBorder="1" applyAlignment="1">
      <alignment horizontal="center"/>
    </xf>
    <xf numFmtId="0" fontId="6" fillId="3" borderId="0" xfId="2" applyFont="1" applyFill="1" applyAlignment="1">
      <alignment horizontal="center" vertical="center"/>
    </xf>
    <xf numFmtId="0" fontId="10" fillId="0" borderId="0" xfId="2" applyFont="1" applyAlignment="1">
      <alignment horizontal="left"/>
    </xf>
    <xf numFmtId="0" fontId="10" fillId="6" borderId="0" xfId="2" applyFont="1" applyFill="1" applyAlignment="1">
      <alignment horizontal="left"/>
    </xf>
    <xf numFmtId="0" fontId="3" fillId="0" borderId="0" xfId="2" applyFont="1" applyAlignment="1">
      <alignment horizontal="center"/>
    </xf>
    <xf numFmtId="165" fontId="3" fillId="2" borderId="0" xfId="2" applyNumberFormat="1" applyFont="1" applyFill="1"/>
    <xf numFmtId="0" fontId="3" fillId="2" borderId="0" xfId="2" applyFont="1" applyFill="1"/>
  </cellXfs>
  <cellStyles count="8">
    <cellStyle name="Comma" xfId="7" builtinId="3"/>
    <cellStyle name="Comma 2" xfId="3" xr:uid="{00000000-0005-0000-0000-000001000000}"/>
    <cellStyle name="Comma 3" xfId="5" xr:uid="{00000000-0005-0000-0000-000002000000}"/>
    <cellStyle name="Comma 3 2" xfId="6" xr:uid="{00000000-0005-0000-0000-000003000000}"/>
    <cellStyle name="Normal" xfId="0" builtinId="0"/>
    <cellStyle name="Normal 2" xfId="2" xr:uid="{00000000-0005-0000-0000-000005000000}"/>
    <cellStyle name="Percent" xfId="1" builtinId="5"/>
    <cellStyle name="Percent 2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51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2" sqref="E2"/>
    </sheetView>
  </sheetViews>
  <sheetFormatPr defaultRowHeight="14.35"/>
  <cols>
    <col min="3" max="3" width="52.1171875" customWidth="1"/>
    <col min="4" max="5" width="15.29296875" bestFit="1" customWidth="1"/>
    <col min="6" max="7" width="13.29296875" bestFit="1" customWidth="1"/>
    <col min="8" max="11" width="14.29296875" bestFit="1" customWidth="1"/>
    <col min="12" max="13" width="13.29296875" bestFit="1" customWidth="1"/>
    <col min="14" max="15" width="14.29296875" bestFit="1" customWidth="1"/>
    <col min="16" max="21" width="15.29296875" bestFit="1" customWidth="1"/>
    <col min="23" max="23" width="11" bestFit="1" customWidth="1"/>
    <col min="24" max="24" width="10" bestFit="1" customWidth="1"/>
  </cols>
  <sheetData>
    <row r="2" spans="2:21">
      <c r="B2" s="73">
        <f ca="1">MONTH(TODAY())</f>
        <v>8</v>
      </c>
    </row>
    <row r="3" spans="2:21">
      <c r="B3" s="74">
        <v>2</v>
      </c>
    </row>
    <row r="4" spans="2:21">
      <c r="B4" s="74">
        <f ca="1">IF(B2&lt;=3,1,IF(B2&lt;=6,2,IF(B2&lt;=9,3,4)))</f>
        <v>3</v>
      </c>
      <c r="D4" s="88" t="s">
        <v>57</v>
      </c>
      <c r="E4" s="88"/>
      <c r="F4" s="88" t="s">
        <v>58</v>
      </c>
      <c r="G4" s="88"/>
      <c r="H4" s="88" t="s">
        <v>3</v>
      </c>
      <c r="I4" s="88"/>
      <c r="J4" s="88" t="s">
        <v>59</v>
      </c>
      <c r="K4" s="88"/>
      <c r="L4" s="88" t="s">
        <v>60</v>
      </c>
      <c r="M4" s="88"/>
      <c r="N4" s="88" t="s">
        <v>61</v>
      </c>
      <c r="O4" s="88"/>
      <c r="P4" s="88" t="s">
        <v>62</v>
      </c>
      <c r="Q4" s="88"/>
      <c r="R4" s="88" t="s">
        <v>63</v>
      </c>
      <c r="S4" s="88"/>
      <c r="T4" s="88" t="s">
        <v>101</v>
      </c>
      <c r="U4" s="88"/>
    </row>
    <row r="5" spans="2:21">
      <c r="D5" s="67" t="s">
        <v>102</v>
      </c>
      <c r="E5" s="67" t="s">
        <v>103</v>
      </c>
      <c r="F5" s="67" t="s">
        <v>102</v>
      </c>
      <c r="G5" s="67" t="s">
        <v>103</v>
      </c>
      <c r="H5" s="67" t="s">
        <v>102</v>
      </c>
      <c r="I5" s="67" t="s">
        <v>103</v>
      </c>
      <c r="J5" s="67" t="s">
        <v>102</v>
      </c>
      <c r="K5" s="67" t="s">
        <v>103</v>
      </c>
      <c r="L5" s="67" t="s">
        <v>102</v>
      </c>
      <c r="M5" s="67" t="s">
        <v>103</v>
      </c>
      <c r="N5" s="67" t="s">
        <v>102</v>
      </c>
      <c r="O5" s="67" t="s">
        <v>103</v>
      </c>
      <c r="P5" s="67" t="s">
        <v>102</v>
      </c>
      <c r="Q5" s="67" t="s">
        <v>103</v>
      </c>
      <c r="R5" s="67" t="s">
        <v>102</v>
      </c>
      <c r="S5" s="67" t="s">
        <v>103</v>
      </c>
      <c r="T5" s="67" t="s">
        <v>55</v>
      </c>
      <c r="U5" s="67" t="s">
        <v>56</v>
      </c>
    </row>
    <row r="6" spans="2:21">
      <c r="C6" s="67" t="s">
        <v>54</v>
      </c>
      <c r="D6" s="75">
        <v>3099401.0021299999</v>
      </c>
      <c r="E6" s="75">
        <v>3167251.0021299999</v>
      </c>
      <c r="F6" s="75">
        <v>247918.45658999999</v>
      </c>
      <c r="G6" s="75">
        <v>247678.06686999998</v>
      </c>
      <c r="H6" s="75">
        <v>1154734.0929204759</v>
      </c>
      <c r="I6" s="75">
        <v>1116573.3265665499</v>
      </c>
      <c r="J6" s="75">
        <v>1461155</v>
      </c>
      <c r="K6" s="75">
        <v>1477207</v>
      </c>
      <c r="L6" s="75">
        <v>265210</v>
      </c>
      <c r="M6" s="75">
        <v>262848</v>
      </c>
      <c r="N6" s="75">
        <v>551914.68950999994</v>
      </c>
      <c r="O6" s="75">
        <v>551707.70891000004</v>
      </c>
      <c r="P6" s="75">
        <v>4048768.5055300002</v>
      </c>
      <c r="Q6" s="75">
        <v>4087323.1087500001</v>
      </c>
      <c r="R6" s="75">
        <v>3458773.7906000004</v>
      </c>
      <c r="S6" s="75">
        <v>3486471.7866100008</v>
      </c>
      <c r="T6" s="75">
        <f>D6+F6+H6+J6+L6+N6+P6+R6</f>
        <v>14287875.537280476</v>
      </c>
      <c r="U6" s="75">
        <f>E6+G6+I6+K6+M6+O6+Q6+S6</f>
        <v>14397059.999836553</v>
      </c>
    </row>
    <row r="7" spans="2:21">
      <c r="C7" s="67" t="s">
        <v>64</v>
      </c>
      <c r="D7" s="75">
        <v>10512131</v>
      </c>
      <c r="E7" s="75">
        <v>10512131</v>
      </c>
      <c r="F7" s="75">
        <v>-365654.56548999995</v>
      </c>
      <c r="G7" s="75">
        <v>-344951.50365000009</v>
      </c>
      <c r="H7" s="75">
        <v>3248852.4456500001</v>
      </c>
      <c r="I7" s="75">
        <v>3184523.0557798822</v>
      </c>
      <c r="J7" s="75">
        <v>4960488</v>
      </c>
      <c r="K7" s="75">
        <v>4757001</v>
      </c>
      <c r="L7" s="75">
        <v>475055</v>
      </c>
      <c r="M7" s="75">
        <v>478081</v>
      </c>
      <c r="N7" s="75">
        <v>958646.37707000005</v>
      </c>
      <c r="O7" s="75">
        <v>976767.82351999998</v>
      </c>
      <c r="P7" s="75">
        <v>11204537.183329998</v>
      </c>
      <c r="Q7" s="75">
        <v>10979046.610420005</v>
      </c>
      <c r="R7" s="75">
        <v>19879914.270499997</v>
      </c>
      <c r="S7" s="75">
        <v>20689090.105829999</v>
      </c>
      <c r="T7" s="75">
        <f t="shared" ref="T7:T51" si="0">D7+F7+H7+J7+L7+N7+P7+R7</f>
        <v>50873969.711059995</v>
      </c>
      <c r="U7" s="75">
        <f t="shared" ref="U7:U51" si="1">E7+G7+I7+K7+M7+O7+Q7+S7</f>
        <v>51231689.091899887</v>
      </c>
    </row>
    <row r="8" spans="2:21">
      <c r="C8" s="67" t="s">
        <v>104</v>
      </c>
      <c r="D8" s="75">
        <v>124989544.00213</v>
      </c>
      <c r="E8" s="75">
        <v>125457686.00213</v>
      </c>
      <c r="F8" s="75">
        <v>6018592.9743375201</v>
      </c>
      <c r="G8" s="75">
        <v>5840463.3776162406</v>
      </c>
      <c r="H8" s="75">
        <v>51370502.3918273</v>
      </c>
      <c r="I8" s="75">
        <v>51638244.066055506</v>
      </c>
      <c r="J8" s="75">
        <v>55450741</v>
      </c>
      <c r="K8" s="75">
        <v>54378964</v>
      </c>
      <c r="L8" s="75">
        <v>6160997</v>
      </c>
      <c r="M8" s="75">
        <v>6003214</v>
      </c>
      <c r="N8" s="75">
        <v>13171898.459249999</v>
      </c>
      <c r="O8" s="75">
        <v>13013012.623930002</v>
      </c>
      <c r="P8" s="75">
        <v>178871808.96414</v>
      </c>
      <c r="Q8" s="75">
        <v>181715415.53643</v>
      </c>
      <c r="R8" s="75">
        <v>256944592.77064389</v>
      </c>
      <c r="S8" s="75">
        <v>262432974.87105721</v>
      </c>
      <c r="T8" s="75">
        <f t="shared" si="0"/>
        <v>692978677.56232882</v>
      </c>
      <c r="U8" s="75">
        <f t="shared" si="1"/>
        <v>700479974.47721887</v>
      </c>
    </row>
    <row r="9" spans="2:21">
      <c r="C9" s="67" t="s">
        <v>65</v>
      </c>
      <c r="D9" s="75">
        <v>23218321</v>
      </c>
      <c r="E9" s="75">
        <v>24123925</v>
      </c>
      <c r="F9" s="75">
        <v>1565607.29024752</v>
      </c>
      <c r="G9" s="75">
        <v>1570392.7910062401</v>
      </c>
      <c r="H9" s="75">
        <v>18654200.184086476</v>
      </c>
      <c r="I9" s="75">
        <v>18404441.470837764</v>
      </c>
      <c r="J9" s="75">
        <v>16270478</v>
      </c>
      <c r="K9" s="75">
        <v>16539858</v>
      </c>
      <c r="L9" s="75">
        <v>96667</v>
      </c>
      <c r="M9" s="75">
        <v>96667</v>
      </c>
      <c r="N9" s="75">
        <v>5884109.8429899998</v>
      </c>
      <c r="O9" s="75">
        <v>5903324.2007800005</v>
      </c>
      <c r="P9" s="75">
        <v>44450998.071269996</v>
      </c>
      <c r="Q9" s="75">
        <v>45495817.386859998</v>
      </c>
      <c r="R9" s="75">
        <v>59273565.300820008</v>
      </c>
      <c r="S9" s="75">
        <v>58786577.738499999</v>
      </c>
      <c r="T9" s="75">
        <f t="shared" si="0"/>
        <v>169413946.68941402</v>
      </c>
      <c r="U9" s="75">
        <f t="shared" si="1"/>
        <v>170921003.58798403</v>
      </c>
    </row>
    <row r="10" spans="2:21">
      <c r="C10" s="67" t="s">
        <v>66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f t="shared" si="0"/>
        <v>0</v>
      </c>
      <c r="U10" s="75">
        <f t="shared" si="1"/>
        <v>0</v>
      </c>
    </row>
    <row r="11" spans="2:21">
      <c r="C11" s="68" t="s">
        <v>98</v>
      </c>
      <c r="D11" s="76">
        <f>+D9+D10</f>
        <v>23218321</v>
      </c>
      <c r="E11" s="76">
        <f t="shared" ref="E11:S11" si="2">+E9+E10</f>
        <v>24123925</v>
      </c>
      <c r="F11" s="76">
        <f t="shared" si="2"/>
        <v>1565607.29024752</v>
      </c>
      <c r="G11" s="76">
        <f t="shared" si="2"/>
        <v>1570392.7910062401</v>
      </c>
      <c r="H11" s="76">
        <f t="shared" si="2"/>
        <v>18654200.184086476</v>
      </c>
      <c r="I11" s="76">
        <f t="shared" si="2"/>
        <v>18404441.470837764</v>
      </c>
      <c r="J11" s="76">
        <f t="shared" si="2"/>
        <v>16270478</v>
      </c>
      <c r="K11" s="76">
        <f t="shared" si="2"/>
        <v>16539858</v>
      </c>
      <c r="L11" s="76">
        <f t="shared" si="2"/>
        <v>96667</v>
      </c>
      <c r="M11" s="76">
        <f t="shared" si="2"/>
        <v>96667</v>
      </c>
      <c r="N11" s="76">
        <f t="shared" si="2"/>
        <v>5884109.8429899998</v>
      </c>
      <c r="O11" s="76">
        <f t="shared" si="2"/>
        <v>5903324.2007800005</v>
      </c>
      <c r="P11" s="76">
        <f t="shared" si="2"/>
        <v>44450998.071269996</v>
      </c>
      <c r="Q11" s="76">
        <f t="shared" si="2"/>
        <v>45495817.386859998</v>
      </c>
      <c r="R11" s="76">
        <f t="shared" si="2"/>
        <v>59273565.300820008</v>
      </c>
      <c r="S11" s="76">
        <f t="shared" si="2"/>
        <v>58786577.738499999</v>
      </c>
      <c r="T11" s="76">
        <f t="shared" si="0"/>
        <v>169413946.68941402</v>
      </c>
      <c r="U11" s="76">
        <f t="shared" si="1"/>
        <v>170921003.58798403</v>
      </c>
    </row>
    <row r="12" spans="2:21">
      <c r="C12" s="67" t="s">
        <v>67</v>
      </c>
      <c r="D12" s="75">
        <v>3770423</v>
      </c>
      <c r="E12" s="75">
        <v>3788407</v>
      </c>
      <c r="F12" s="75">
        <v>1104853.75223</v>
      </c>
      <c r="G12" s="75">
        <v>1114315.4487299998</v>
      </c>
      <c r="H12" s="75">
        <v>1190008.5437662452</v>
      </c>
      <c r="I12" s="75">
        <v>1309848.6930431938</v>
      </c>
      <c r="J12" s="75">
        <v>489700</v>
      </c>
      <c r="K12" s="75">
        <v>467028</v>
      </c>
      <c r="L12" s="75">
        <v>0</v>
      </c>
      <c r="M12" s="75">
        <v>0</v>
      </c>
      <c r="N12" s="75">
        <v>256924.23337000003</v>
      </c>
      <c r="O12" s="75">
        <v>262048.57636000001</v>
      </c>
      <c r="P12" s="75">
        <v>3251076.6213199999</v>
      </c>
      <c r="Q12" s="75">
        <v>3305198.4940299997</v>
      </c>
      <c r="R12" s="75">
        <v>1043423.807</v>
      </c>
      <c r="S12" s="75">
        <v>1095456.5819199998</v>
      </c>
      <c r="T12" s="75">
        <f t="shared" si="0"/>
        <v>11106409.957686245</v>
      </c>
      <c r="U12" s="75">
        <f t="shared" si="1"/>
        <v>11342302.794083193</v>
      </c>
    </row>
    <row r="13" spans="2:21">
      <c r="C13" s="68" t="s">
        <v>100</v>
      </c>
      <c r="D13" s="76">
        <f>D11-D12</f>
        <v>19447898</v>
      </c>
      <c r="E13" s="76">
        <f t="shared" ref="E13:S13" si="3">E11-E12</f>
        <v>20335518</v>
      </c>
      <c r="F13" s="76">
        <f t="shared" si="3"/>
        <v>460753.53801751998</v>
      </c>
      <c r="G13" s="76">
        <f t="shared" si="3"/>
        <v>456077.34227624023</v>
      </c>
      <c r="H13" s="76">
        <f t="shared" si="3"/>
        <v>17464191.64032023</v>
      </c>
      <c r="I13" s="76">
        <f t="shared" si="3"/>
        <v>17094592.77779457</v>
      </c>
      <c r="J13" s="76">
        <f t="shared" si="3"/>
        <v>15780778</v>
      </c>
      <c r="K13" s="76">
        <f t="shared" si="3"/>
        <v>16072830</v>
      </c>
      <c r="L13" s="76">
        <f t="shared" si="3"/>
        <v>96667</v>
      </c>
      <c r="M13" s="76">
        <f t="shared" si="3"/>
        <v>96667</v>
      </c>
      <c r="N13" s="76">
        <f t="shared" si="3"/>
        <v>5627185.6096199993</v>
      </c>
      <c r="O13" s="76">
        <f t="shared" si="3"/>
        <v>5641275.6244200002</v>
      </c>
      <c r="P13" s="76">
        <f t="shared" si="3"/>
        <v>41199921.449949995</v>
      </c>
      <c r="Q13" s="76">
        <f t="shared" si="3"/>
        <v>42190618.892829999</v>
      </c>
      <c r="R13" s="76">
        <f t="shared" si="3"/>
        <v>58230141.493820012</v>
      </c>
      <c r="S13" s="76">
        <f t="shared" si="3"/>
        <v>57691121.156580001</v>
      </c>
      <c r="T13" s="76">
        <f t="shared" si="0"/>
        <v>158307536.73172775</v>
      </c>
      <c r="U13" s="76">
        <f t="shared" si="1"/>
        <v>159578700.79390082</v>
      </c>
    </row>
    <row r="14" spans="2:21">
      <c r="C14" s="67" t="s">
        <v>68</v>
      </c>
      <c r="D14" s="75">
        <v>46404502</v>
      </c>
      <c r="E14" s="75">
        <v>46017325</v>
      </c>
      <c r="F14" s="75">
        <v>2226841.0579599999</v>
      </c>
      <c r="G14" s="75">
        <v>2030863.30507</v>
      </c>
      <c r="H14" s="75">
        <v>18673044.567295555</v>
      </c>
      <c r="I14" s="75">
        <v>18815474.660954021</v>
      </c>
      <c r="J14" s="75">
        <v>22831995</v>
      </c>
      <c r="K14" s="75">
        <v>21473672</v>
      </c>
      <c r="L14" s="75">
        <v>3668225</v>
      </c>
      <c r="M14" s="75">
        <v>3483045</v>
      </c>
      <c r="N14" s="75">
        <v>4406050.6330009103</v>
      </c>
      <c r="O14" s="75">
        <v>4219091.8469194127</v>
      </c>
      <c r="P14" s="75">
        <v>68025708.644567817</v>
      </c>
      <c r="Q14" s="75">
        <v>68203817.753347814</v>
      </c>
      <c r="R14" s="75">
        <v>99593945.974971771</v>
      </c>
      <c r="S14" s="75">
        <v>102399019.67642587</v>
      </c>
      <c r="T14" s="75">
        <f t="shared" si="0"/>
        <v>265830312.87779605</v>
      </c>
      <c r="U14" s="75">
        <f t="shared" si="1"/>
        <v>266642309.24271712</v>
      </c>
    </row>
    <row r="15" spans="2:21">
      <c r="C15" s="67" t="s">
        <v>69</v>
      </c>
      <c r="D15" s="75">
        <v>38758678</v>
      </c>
      <c r="E15" s="75">
        <v>39277159</v>
      </c>
      <c r="F15" s="75">
        <v>665982.16749000002</v>
      </c>
      <c r="G15" s="75">
        <v>676991.94641999993</v>
      </c>
      <c r="H15" s="75">
        <v>9032196.9113487732</v>
      </c>
      <c r="I15" s="75">
        <v>9266594.6656010654</v>
      </c>
      <c r="J15" s="75">
        <v>11569920</v>
      </c>
      <c r="K15" s="75">
        <v>12062740</v>
      </c>
      <c r="L15" s="75">
        <v>934113</v>
      </c>
      <c r="M15" s="75">
        <v>924890</v>
      </c>
      <c r="N15" s="75">
        <v>1393502.6601741801</v>
      </c>
      <c r="O15" s="75">
        <v>1347814.2467567429</v>
      </c>
      <c r="P15" s="75">
        <v>50739398.274573468</v>
      </c>
      <c r="Q15" s="75">
        <v>52299244.934397385</v>
      </c>
      <c r="R15" s="75">
        <v>87149937.975937217</v>
      </c>
      <c r="S15" s="75">
        <v>88642366.709413499</v>
      </c>
      <c r="T15" s="75">
        <f t="shared" si="0"/>
        <v>200243728.98952365</v>
      </c>
      <c r="U15" s="75">
        <f t="shared" si="1"/>
        <v>204497801.50258869</v>
      </c>
    </row>
    <row r="16" spans="2:21">
      <c r="C16" s="67" t="s">
        <v>70</v>
      </c>
      <c r="D16" s="75">
        <v>13260742</v>
      </c>
      <c r="E16" s="75">
        <v>13330212</v>
      </c>
      <c r="F16" s="75">
        <v>2251635.46856</v>
      </c>
      <c r="G16" s="75">
        <v>2275004.6883800002</v>
      </c>
      <c r="H16" s="75">
        <v>14925535.348380413</v>
      </c>
      <c r="I16" s="75">
        <v>14921446.075992735</v>
      </c>
      <c r="J16" s="75">
        <v>10393964</v>
      </c>
      <c r="K16" s="75">
        <v>10609720</v>
      </c>
      <c r="L16" s="75">
        <v>4425</v>
      </c>
      <c r="M16" s="75">
        <v>4426</v>
      </c>
      <c r="N16" s="75">
        <v>3628974.5416364204</v>
      </c>
      <c r="O16" s="75">
        <v>3685687.7397025172</v>
      </c>
      <c r="P16" s="75">
        <v>29553012.556933805</v>
      </c>
      <c r="Q16" s="75">
        <v>30069299.349040058</v>
      </c>
      <c r="R16" s="75">
        <v>30851246.257268064</v>
      </c>
      <c r="S16" s="75">
        <v>31399156.423546769</v>
      </c>
      <c r="T16" s="75">
        <f t="shared" si="0"/>
        <v>104869535.1727787</v>
      </c>
      <c r="U16" s="75">
        <f t="shared" si="1"/>
        <v>106294952.27666208</v>
      </c>
    </row>
    <row r="17" spans="3:21">
      <c r="C17" s="68" t="s">
        <v>91</v>
      </c>
      <c r="D17" s="76">
        <f>+D14+D15+D16</f>
        <v>98423922</v>
      </c>
      <c r="E17" s="76">
        <f t="shared" ref="E17:S17" si="4">+E14+E15+E16</f>
        <v>98624696</v>
      </c>
      <c r="F17" s="76">
        <f t="shared" si="4"/>
        <v>5144458.6940099997</v>
      </c>
      <c r="G17" s="76">
        <f t="shared" si="4"/>
        <v>4982859.9398699999</v>
      </c>
      <c r="H17" s="76">
        <f t="shared" si="4"/>
        <v>42630776.827024743</v>
      </c>
      <c r="I17" s="76">
        <f t="shared" si="4"/>
        <v>43003515.402547821</v>
      </c>
      <c r="J17" s="76">
        <f t="shared" si="4"/>
        <v>44795879</v>
      </c>
      <c r="K17" s="76">
        <f t="shared" si="4"/>
        <v>44146132</v>
      </c>
      <c r="L17" s="76">
        <f t="shared" si="4"/>
        <v>4606763</v>
      </c>
      <c r="M17" s="76">
        <f t="shared" si="4"/>
        <v>4412361</v>
      </c>
      <c r="N17" s="76">
        <f t="shared" si="4"/>
        <v>9428527.8348115105</v>
      </c>
      <c r="O17" s="76">
        <f t="shared" si="4"/>
        <v>9252593.8333786726</v>
      </c>
      <c r="P17" s="76">
        <f t="shared" si="4"/>
        <v>148318119.47607511</v>
      </c>
      <c r="Q17" s="76">
        <f t="shared" si="4"/>
        <v>150572362.03678524</v>
      </c>
      <c r="R17" s="76">
        <f t="shared" si="4"/>
        <v>217595130.20817706</v>
      </c>
      <c r="S17" s="76">
        <f t="shared" si="4"/>
        <v>222440542.80938613</v>
      </c>
      <c r="T17" s="76">
        <f t="shared" si="0"/>
        <v>570943577.04009843</v>
      </c>
      <c r="U17" s="76">
        <f t="shared" si="1"/>
        <v>577435063.02196789</v>
      </c>
    </row>
    <row r="18" spans="3:21">
      <c r="C18" s="67" t="s">
        <v>105</v>
      </c>
      <c r="D18" s="75">
        <v>529957</v>
      </c>
      <c r="E18" s="75">
        <v>517997</v>
      </c>
      <c r="F18" s="75">
        <v>31709.070460000003</v>
      </c>
      <c r="G18" s="75">
        <v>33030.771240000002</v>
      </c>
      <c r="H18" s="75">
        <v>1220640.6189747909</v>
      </c>
      <c r="I18" s="75">
        <v>421569.78279542504</v>
      </c>
      <c r="J18" s="75">
        <v>146683</v>
      </c>
      <c r="K18" s="75">
        <v>121944</v>
      </c>
      <c r="L18" s="75">
        <v>0</v>
      </c>
      <c r="M18" s="75">
        <v>0</v>
      </c>
      <c r="N18" s="75">
        <v>162759.16555999999</v>
      </c>
      <c r="O18" s="75">
        <v>131824.02622999999</v>
      </c>
      <c r="P18" s="75">
        <v>1262611</v>
      </c>
      <c r="Q18" s="75">
        <v>1822714</v>
      </c>
      <c r="R18" s="75">
        <v>41929.871470000006</v>
      </c>
      <c r="S18" s="75">
        <v>30423.684789999999</v>
      </c>
      <c r="T18" s="75">
        <f t="shared" si="0"/>
        <v>3396289.7264647912</v>
      </c>
      <c r="U18" s="75">
        <f t="shared" si="1"/>
        <v>3079503.265055425</v>
      </c>
    </row>
    <row r="19" spans="3:21">
      <c r="C19" s="67" t="s">
        <v>106</v>
      </c>
      <c r="D19" s="75">
        <v>4080140</v>
      </c>
      <c r="E19" s="75">
        <v>4476339</v>
      </c>
      <c r="F19" s="75">
        <v>1891.20262</v>
      </c>
      <c r="G19" s="75">
        <v>2782.6597200000001</v>
      </c>
      <c r="H19" s="75">
        <v>1149687.4458589151</v>
      </c>
      <c r="I19" s="75">
        <v>2064275.3412362894</v>
      </c>
      <c r="J19" s="75">
        <v>36632</v>
      </c>
      <c r="K19" s="75">
        <v>26564</v>
      </c>
      <c r="L19" s="75">
        <v>0</v>
      </c>
      <c r="M19" s="75">
        <v>0</v>
      </c>
      <c r="N19" s="75">
        <v>168561.75292</v>
      </c>
      <c r="O19" s="75">
        <v>118837.31481000001</v>
      </c>
      <c r="P19" s="75">
        <v>2526965</v>
      </c>
      <c r="Q19" s="75">
        <v>2623464</v>
      </c>
      <c r="R19" s="75">
        <v>94099.21087000001</v>
      </c>
      <c r="S19" s="75">
        <v>27176.142180000003</v>
      </c>
      <c r="T19" s="75">
        <f t="shared" si="0"/>
        <v>8057976.6122689145</v>
      </c>
      <c r="U19" s="75">
        <f t="shared" si="1"/>
        <v>9339438.4579462893</v>
      </c>
    </row>
    <row r="20" spans="3:21">
      <c r="C20" s="67" t="s">
        <v>107</v>
      </c>
      <c r="D20" s="75">
        <v>2979491</v>
      </c>
      <c r="E20" s="75">
        <v>2796158</v>
      </c>
      <c r="F20" s="75">
        <v>1357913.2451643429</v>
      </c>
      <c r="G20" s="75">
        <v>1376000.202671641</v>
      </c>
      <c r="H20" s="75">
        <v>1919231.2336268791</v>
      </c>
      <c r="I20" s="75">
        <v>1728104.4662509181</v>
      </c>
      <c r="J20" s="75">
        <v>38304</v>
      </c>
      <c r="K20" s="75">
        <v>5234</v>
      </c>
      <c r="L20" s="75">
        <v>0</v>
      </c>
      <c r="M20" s="75">
        <v>0</v>
      </c>
      <c r="N20" s="75">
        <v>218464.75532525199</v>
      </c>
      <c r="O20" s="75">
        <v>197485.9327</v>
      </c>
      <c r="P20" s="75">
        <v>441929</v>
      </c>
      <c r="Q20" s="75">
        <v>429028</v>
      </c>
      <c r="R20" s="75">
        <v>19435.29304</v>
      </c>
      <c r="S20" s="75">
        <v>79804.582999999999</v>
      </c>
      <c r="T20" s="75">
        <f t="shared" si="0"/>
        <v>6974768.5271564741</v>
      </c>
      <c r="U20" s="75">
        <f t="shared" si="1"/>
        <v>6611815.1846225588</v>
      </c>
    </row>
    <row r="21" spans="3:21">
      <c r="C21" s="68" t="s">
        <v>99</v>
      </c>
      <c r="D21" s="76">
        <f>+SUM(D18:D20)</f>
        <v>7589588</v>
      </c>
      <c r="E21" s="76">
        <f t="shared" ref="E21:S21" si="5">+SUM(E18:E20)</f>
        <v>7790494</v>
      </c>
      <c r="F21" s="76">
        <f t="shared" si="5"/>
        <v>1391513.5182443429</v>
      </c>
      <c r="G21" s="76">
        <f t="shared" si="5"/>
        <v>1411813.633631641</v>
      </c>
      <c r="H21" s="76">
        <f t="shared" si="5"/>
        <v>4289559.2984605851</v>
      </c>
      <c r="I21" s="76">
        <f t="shared" si="5"/>
        <v>4213949.590282632</v>
      </c>
      <c r="J21" s="76">
        <f t="shared" si="5"/>
        <v>221619</v>
      </c>
      <c r="K21" s="76">
        <f t="shared" si="5"/>
        <v>153742</v>
      </c>
      <c r="L21" s="76">
        <f t="shared" si="5"/>
        <v>0</v>
      </c>
      <c r="M21" s="76">
        <f t="shared" si="5"/>
        <v>0</v>
      </c>
      <c r="N21" s="76">
        <f t="shared" si="5"/>
        <v>549785.67380525195</v>
      </c>
      <c r="O21" s="76">
        <f t="shared" si="5"/>
        <v>448147.27373999998</v>
      </c>
      <c r="P21" s="76">
        <f t="shared" si="5"/>
        <v>4231505</v>
      </c>
      <c r="Q21" s="76">
        <f t="shared" si="5"/>
        <v>4875206</v>
      </c>
      <c r="R21" s="76">
        <f t="shared" si="5"/>
        <v>155464.37538000001</v>
      </c>
      <c r="S21" s="76">
        <f t="shared" si="5"/>
        <v>137404.40997000001</v>
      </c>
      <c r="T21" s="76">
        <f t="shared" si="0"/>
        <v>18429034.865890179</v>
      </c>
      <c r="U21" s="76">
        <f t="shared" si="1"/>
        <v>19030756.907624274</v>
      </c>
    </row>
    <row r="22" spans="3:21">
      <c r="C22" s="68" t="s">
        <v>92</v>
      </c>
      <c r="D22" s="76">
        <f>+D21-D12</f>
        <v>3819165</v>
      </c>
      <c r="E22" s="76">
        <f t="shared" ref="E22:S22" si="6">+E21-E12</f>
        <v>4002087</v>
      </c>
      <c r="F22" s="76">
        <f t="shared" si="6"/>
        <v>286659.76601434289</v>
      </c>
      <c r="G22" s="76">
        <f t="shared" si="6"/>
        <v>297498.18490164122</v>
      </c>
      <c r="H22" s="76">
        <f t="shared" si="6"/>
        <v>3099550.7546943398</v>
      </c>
      <c r="I22" s="76">
        <f t="shared" si="6"/>
        <v>2904100.8972394383</v>
      </c>
      <c r="J22" s="76">
        <f t="shared" si="6"/>
        <v>-268081</v>
      </c>
      <c r="K22" s="76">
        <f t="shared" si="6"/>
        <v>-313286</v>
      </c>
      <c r="L22" s="76">
        <f t="shared" si="6"/>
        <v>0</v>
      </c>
      <c r="M22" s="76">
        <f t="shared" si="6"/>
        <v>0</v>
      </c>
      <c r="N22" s="76">
        <f t="shared" si="6"/>
        <v>292861.44043525192</v>
      </c>
      <c r="O22" s="76">
        <f t="shared" si="6"/>
        <v>186098.69737999997</v>
      </c>
      <c r="P22" s="76">
        <f t="shared" si="6"/>
        <v>980428.37868000008</v>
      </c>
      <c r="Q22" s="76">
        <f t="shared" si="6"/>
        <v>1570007.5059700003</v>
      </c>
      <c r="R22" s="76">
        <f t="shared" si="6"/>
        <v>-887959.43162000005</v>
      </c>
      <c r="S22" s="76">
        <f t="shared" si="6"/>
        <v>-958052.17194999976</v>
      </c>
      <c r="T22" s="76">
        <f t="shared" si="0"/>
        <v>7322624.9082039353</v>
      </c>
      <c r="U22" s="76">
        <f t="shared" si="1"/>
        <v>7688454.1135410797</v>
      </c>
    </row>
    <row r="23" spans="3:21">
      <c r="C23" s="67" t="s">
        <v>71</v>
      </c>
      <c r="D23" s="75">
        <v>467913</v>
      </c>
      <c r="E23" s="75">
        <v>533358</v>
      </c>
      <c r="F23" s="75">
        <v>17903.389159999999</v>
      </c>
      <c r="G23" s="75">
        <v>19377.92598</v>
      </c>
      <c r="H23" s="75">
        <v>170313.48987899997</v>
      </c>
      <c r="I23" s="75">
        <v>129949.42023374699</v>
      </c>
      <c r="J23" s="75">
        <v>218839</v>
      </c>
      <c r="K23" s="75">
        <v>218381</v>
      </c>
      <c r="L23" s="75">
        <v>5579</v>
      </c>
      <c r="M23" s="75">
        <v>5671</v>
      </c>
      <c r="N23" s="75">
        <v>60807.193070000001</v>
      </c>
      <c r="O23" s="75">
        <v>74608.478189999994</v>
      </c>
      <c r="P23" s="75">
        <v>521363.13926000008</v>
      </c>
      <c r="Q23" s="75">
        <v>520379.92134000006</v>
      </c>
      <c r="R23" s="75">
        <v>634923.28506000014</v>
      </c>
      <c r="S23" s="75">
        <v>727033.31457000005</v>
      </c>
      <c r="T23" s="75">
        <f t="shared" si="0"/>
        <v>2097641.496429</v>
      </c>
      <c r="U23" s="75">
        <f t="shared" si="1"/>
        <v>2228759.0603137473</v>
      </c>
    </row>
    <row r="24" spans="3:21">
      <c r="C24" s="67" t="s">
        <v>72</v>
      </c>
      <c r="D24" s="75">
        <v>418965</v>
      </c>
      <c r="E24" s="75">
        <v>478894</v>
      </c>
      <c r="F24" s="75">
        <v>14436.917319999999</v>
      </c>
      <c r="G24" s="75">
        <v>15789.359120000001</v>
      </c>
      <c r="H24" s="75">
        <v>126428.39609899998</v>
      </c>
      <c r="I24" s="75">
        <v>82306.895383747004</v>
      </c>
      <c r="J24" s="75">
        <v>183496</v>
      </c>
      <c r="K24" s="75">
        <v>181203</v>
      </c>
      <c r="L24" s="75">
        <v>5229</v>
      </c>
      <c r="M24" s="75">
        <v>5284</v>
      </c>
      <c r="N24" s="75">
        <v>46231.639970000004</v>
      </c>
      <c r="O24" s="75">
        <v>58211.907719999996</v>
      </c>
      <c r="P24" s="75">
        <v>440953.30205000006</v>
      </c>
      <c r="Q24" s="75">
        <v>428477.95523000008</v>
      </c>
      <c r="R24" s="75">
        <v>545697.6309600001</v>
      </c>
      <c r="S24" s="75">
        <v>614168.80180000002</v>
      </c>
      <c r="T24" s="75">
        <f t="shared" si="0"/>
        <v>1781437.8863990004</v>
      </c>
      <c r="U24" s="75">
        <f t="shared" si="1"/>
        <v>1864335.919253747</v>
      </c>
    </row>
    <row r="25" spans="3:21">
      <c r="C25" s="67" t="s">
        <v>73</v>
      </c>
      <c r="D25" s="75">
        <v>96627</v>
      </c>
      <c r="E25" s="75">
        <v>79571</v>
      </c>
      <c r="F25" s="75">
        <v>886.24698000000001</v>
      </c>
      <c r="G25" s="75">
        <v>1039.7329299999999</v>
      </c>
      <c r="H25" s="75">
        <v>47665.92525</v>
      </c>
      <c r="I25" s="75">
        <v>55519.829190000011</v>
      </c>
      <c r="J25" s="75">
        <v>106140</v>
      </c>
      <c r="K25" s="75">
        <v>108613</v>
      </c>
      <c r="L25" s="75">
        <v>5463</v>
      </c>
      <c r="M25" s="75">
        <v>7114</v>
      </c>
      <c r="N25" s="75">
        <v>2464.7538800000007</v>
      </c>
      <c r="O25" s="75">
        <v>1561.0961299999999</v>
      </c>
      <c r="P25" s="75">
        <v>158131.74674</v>
      </c>
      <c r="Q25" s="75">
        <v>228039.23678000001</v>
      </c>
      <c r="R25" s="75">
        <v>194201.75571000017</v>
      </c>
      <c r="S25" s="75">
        <v>190368.99813000005</v>
      </c>
      <c r="T25" s="75">
        <f t="shared" si="0"/>
        <v>611580.42856000015</v>
      </c>
      <c r="U25" s="75">
        <f t="shared" si="1"/>
        <v>671826.89316000009</v>
      </c>
    </row>
    <row r="26" spans="3:21">
      <c r="C26" s="67" t="s">
        <v>74</v>
      </c>
      <c r="D26" s="75">
        <v>505703</v>
      </c>
      <c r="E26" s="75">
        <v>538651</v>
      </c>
      <c r="F26" s="75">
        <v>14254.815029999998</v>
      </c>
      <c r="G26" s="75">
        <v>19308.520850000001</v>
      </c>
      <c r="H26" s="75">
        <v>268094.80225616199</v>
      </c>
      <c r="I26" s="75">
        <v>379066.23876079486</v>
      </c>
      <c r="J26" s="75">
        <v>447102</v>
      </c>
      <c r="K26" s="75">
        <v>405787</v>
      </c>
      <c r="L26" s="75">
        <v>26276</v>
      </c>
      <c r="M26" s="75">
        <v>33902</v>
      </c>
      <c r="N26" s="75">
        <v>53969.63409</v>
      </c>
      <c r="O26" s="75">
        <v>64718.339739999996</v>
      </c>
      <c r="P26" s="75">
        <v>655046.95866</v>
      </c>
      <c r="Q26" s="75">
        <v>793446.6469200002</v>
      </c>
      <c r="R26" s="75">
        <v>1359985.7101500002</v>
      </c>
      <c r="S26" s="75">
        <v>1309871.7170200001</v>
      </c>
      <c r="T26" s="75">
        <f t="shared" si="0"/>
        <v>3330432.920186162</v>
      </c>
      <c r="U26" s="75">
        <f t="shared" si="1"/>
        <v>3544751.4632907957</v>
      </c>
    </row>
    <row r="27" spans="3:21">
      <c r="C27" s="67" t="s">
        <v>75</v>
      </c>
      <c r="D27" s="75">
        <v>259024</v>
      </c>
      <c r="E27" s="75">
        <v>245372</v>
      </c>
      <c r="F27" s="75">
        <v>9492.4447400000008</v>
      </c>
      <c r="G27" s="75">
        <v>10449.912920000001</v>
      </c>
      <c r="H27" s="75">
        <v>68994.904760000019</v>
      </c>
      <c r="I27" s="75">
        <v>72434.670610000001</v>
      </c>
      <c r="J27" s="75">
        <v>87003</v>
      </c>
      <c r="K27" s="75">
        <v>81368</v>
      </c>
      <c r="L27" s="75">
        <v>7556</v>
      </c>
      <c r="M27" s="75">
        <v>-3331</v>
      </c>
      <c r="N27" s="75">
        <v>12786.863859999998</v>
      </c>
      <c r="O27" s="75">
        <v>12791.724099999999</v>
      </c>
      <c r="P27" s="75">
        <v>203860.71616000013</v>
      </c>
      <c r="Q27" s="75">
        <v>204569.59079999995</v>
      </c>
      <c r="R27" s="75">
        <v>303450.59166000003</v>
      </c>
      <c r="S27" s="75">
        <v>280962.87152999995</v>
      </c>
      <c r="T27" s="75">
        <f t="shared" si="0"/>
        <v>952168.52118000016</v>
      </c>
      <c r="U27" s="75">
        <f t="shared" si="1"/>
        <v>904617.76995999995</v>
      </c>
    </row>
    <row r="28" spans="3:21">
      <c r="C28" s="67" t="s">
        <v>76</v>
      </c>
      <c r="D28" s="75">
        <v>371194</v>
      </c>
      <c r="E28" s="75">
        <v>410310</v>
      </c>
      <c r="F28" s="75">
        <v>19215.126910000003</v>
      </c>
      <c r="G28" s="75">
        <v>19929.504919999999</v>
      </c>
      <c r="H28" s="75">
        <v>197422.58267261402</v>
      </c>
      <c r="I28" s="75">
        <v>232651.71128427674</v>
      </c>
      <c r="J28" s="75">
        <v>254698</v>
      </c>
      <c r="K28" s="75">
        <v>253524</v>
      </c>
      <c r="L28" s="75">
        <v>12407.923139999995</v>
      </c>
      <c r="M28" s="75">
        <v>29515</v>
      </c>
      <c r="N28" s="75">
        <v>29953.818679999997</v>
      </c>
      <c r="O28" s="75">
        <v>32394.450499999999</v>
      </c>
      <c r="P28" s="75">
        <v>472901.37495000008</v>
      </c>
      <c r="Q28" s="75">
        <v>499567.29461999994</v>
      </c>
      <c r="R28" s="75">
        <v>646973.05809000006</v>
      </c>
      <c r="S28" s="75">
        <v>661087.53206999996</v>
      </c>
      <c r="T28" s="75">
        <f t="shared" si="0"/>
        <v>2004765.8844426139</v>
      </c>
      <c r="U28" s="75">
        <f t="shared" si="1"/>
        <v>2138979.4933942771</v>
      </c>
    </row>
    <row r="29" spans="3:21">
      <c r="C29" s="67" t="s">
        <v>77</v>
      </c>
      <c r="D29" s="75">
        <v>134509</v>
      </c>
      <c r="E29" s="75">
        <v>128341</v>
      </c>
      <c r="F29" s="75">
        <v>-7960.3118800000047</v>
      </c>
      <c r="G29" s="75">
        <v>-3620.9840699999986</v>
      </c>
      <c r="H29" s="75">
        <v>46795.189324483559</v>
      </c>
      <c r="I29" s="75">
        <v>79604.331577675213</v>
      </c>
      <c r="J29" s="75">
        <v>139154</v>
      </c>
      <c r="K29" s="75">
        <v>107754</v>
      </c>
      <c r="L29" s="75">
        <v>12225.076860000005</v>
      </c>
      <c r="M29" s="75">
        <v>3025</v>
      </c>
      <c r="N29" s="75">
        <v>15341.552549300035</v>
      </c>
      <c r="O29" s="75">
        <v>18121.446445199941</v>
      </c>
      <c r="P29" s="75">
        <v>13117.708469999954</v>
      </c>
      <c r="Q29" s="75">
        <v>99587.809270000202</v>
      </c>
      <c r="R29" s="75">
        <v>580214.62691000011</v>
      </c>
      <c r="S29" s="75">
        <v>505432.35594000015</v>
      </c>
      <c r="T29" s="75">
        <f t="shared" si="0"/>
        <v>933396.84223378368</v>
      </c>
      <c r="U29" s="75">
        <f t="shared" si="1"/>
        <v>938244.95916287554</v>
      </c>
    </row>
    <row r="30" spans="3:21">
      <c r="C30" s="67" t="s">
        <v>78</v>
      </c>
      <c r="D30" s="75">
        <v>54905919</v>
      </c>
      <c r="E30" s="75">
        <v>53946638</v>
      </c>
      <c r="F30" s="75">
        <v>2093646.9387700001</v>
      </c>
      <c r="G30" s="75">
        <v>1912550.6034700002</v>
      </c>
      <c r="H30" s="75">
        <v>23687885.798561793</v>
      </c>
      <c r="I30" s="75">
        <v>23831820.361988779</v>
      </c>
      <c r="J30" s="75">
        <v>30101278</v>
      </c>
      <c r="K30" s="75">
        <v>29066345</v>
      </c>
      <c r="L30" s="75">
        <v>5702173</v>
      </c>
      <c r="M30" s="75">
        <v>5604304</v>
      </c>
      <c r="N30" s="75">
        <v>2493043.6937599997</v>
      </c>
      <c r="O30" s="75">
        <v>2456809.5546400002</v>
      </c>
      <c r="P30" s="75">
        <v>81550331.35913001</v>
      </c>
      <c r="Q30" s="75">
        <v>84736676.440219998</v>
      </c>
      <c r="R30" s="75">
        <v>130616454.28266948</v>
      </c>
      <c r="S30" s="75">
        <v>136627476.75501138</v>
      </c>
      <c r="T30" s="75">
        <f t="shared" si="0"/>
        <v>331150732.07289129</v>
      </c>
      <c r="U30" s="75">
        <f t="shared" si="1"/>
        <v>338182620.71533012</v>
      </c>
    </row>
    <row r="31" spans="3:21">
      <c r="C31" s="67" t="s">
        <v>79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1250000</v>
      </c>
      <c r="K31" s="75">
        <v>700000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f t="shared" si="0"/>
        <v>1250000</v>
      </c>
      <c r="U31" s="75">
        <f t="shared" si="1"/>
        <v>700000</v>
      </c>
    </row>
    <row r="32" spans="3:21">
      <c r="C32" s="67" t="s">
        <v>93</v>
      </c>
      <c r="D32" s="75"/>
      <c r="E32" s="75">
        <v>23600000</v>
      </c>
      <c r="F32" s="75"/>
      <c r="G32" s="75">
        <v>1770000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>
        <v>3700000</v>
      </c>
      <c r="T32" s="75">
        <f t="shared" si="0"/>
        <v>0</v>
      </c>
      <c r="U32" s="75">
        <f t="shared" si="1"/>
        <v>29070000</v>
      </c>
    </row>
    <row r="33" spans="3:21">
      <c r="C33" s="68" t="s">
        <v>94</v>
      </c>
      <c r="D33" s="76">
        <f>+SUM(D30:D32)</f>
        <v>54905919</v>
      </c>
      <c r="E33" s="76">
        <f t="shared" ref="E33:S33" si="7">+SUM(E30:E32)</f>
        <v>77546638</v>
      </c>
      <c r="F33" s="76">
        <f t="shared" si="7"/>
        <v>2093646.9387700001</v>
      </c>
      <c r="G33" s="76">
        <f t="shared" si="7"/>
        <v>3682550.6034700004</v>
      </c>
      <c r="H33" s="76">
        <f t="shared" si="7"/>
        <v>23687885.798561793</v>
      </c>
      <c r="I33" s="76">
        <f t="shared" si="7"/>
        <v>23831820.361988779</v>
      </c>
      <c r="J33" s="76">
        <f t="shared" si="7"/>
        <v>31351278</v>
      </c>
      <c r="K33" s="76">
        <f t="shared" si="7"/>
        <v>29766345</v>
      </c>
      <c r="L33" s="76">
        <f t="shared" si="7"/>
        <v>5702173</v>
      </c>
      <c r="M33" s="76">
        <f t="shared" si="7"/>
        <v>5604304</v>
      </c>
      <c r="N33" s="76">
        <f t="shared" si="7"/>
        <v>2493043.6937599997</v>
      </c>
      <c r="O33" s="76">
        <f t="shared" si="7"/>
        <v>2456809.5546400002</v>
      </c>
      <c r="P33" s="76">
        <f t="shared" si="7"/>
        <v>81550331.35913001</v>
      </c>
      <c r="Q33" s="76">
        <f t="shared" si="7"/>
        <v>84736676.440219998</v>
      </c>
      <c r="R33" s="76">
        <f t="shared" si="7"/>
        <v>130616454.28266948</v>
      </c>
      <c r="S33" s="76">
        <f t="shared" si="7"/>
        <v>140327476.75501138</v>
      </c>
      <c r="T33" s="76">
        <f t="shared" si="0"/>
        <v>332400732.07289129</v>
      </c>
      <c r="U33" s="76">
        <f t="shared" si="1"/>
        <v>367952620.71533012</v>
      </c>
    </row>
    <row r="34" spans="3:21">
      <c r="C34" s="67" t="s">
        <v>80</v>
      </c>
      <c r="D34" s="75">
        <v>855</v>
      </c>
      <c r="E34" s="75">
        <v>842</v>
      </c>
      <c r="F34" s="75">
        <v>127</v>
      </c>
      <c r="G34" s="75">
        <v>127</v>
      </c>
      <c r="H34" s="75">
        <v>479</v>
      </c>
      <c r="I34" s="75">
        <v>480</v>
      </c>
      <c r="J34" s="75">
        <v>818</v>
      </c>
      <c r="K34" s="75">
        <v>798</v>
      </c>
      <c r="L34" s="75">
        <v>20</v>
      </c>
      <c r="M34" s="75">
        <v>20</v>
      </c>
      <c r="N34" s="75">
        <v>72</v>
      </c>
      <c r="O34" s="75">
        <v>71</v>
      </c>
      <c r="P34" s="75">
        <v>1146</v>
      </c>
      <c r="Q34" s="75">
        <v>1141</v>
      </c>
      <c r="R34" s="75">
        <v>1339</v>
      </c>
      <c r="S34" s="75">
        <v>1335</v>
      </c>
      <c r="T34" s="75">
        <f t="shared" si="0"/>
        <v>4856</v>
      </c>
      <c r="U34" s="75">
        <f t="shared" si="1"/>
        <v>4814</v>
      </c>
    </row>
    <row r="35" spans="3:21">
      <c r="C35" s="67" t="s">
        <v>81</v>
      </c>
      <c r="D35" s="75">
        <v>30891</v>
      </c>
      <c r="E35" s="75">
        <v>30402</v>
      </c>
      <c r="F35" s="75">
        <v>63</v>
      </c>
      <c r="G35" s="75">
        <v>63</v>
      </c>
      <c r="H35" s="75">
        <v>434</v>
      </c>
      <c r="I35" s="75">
        <v>426</v>
      </c>
      <c r="J35" s="75">
        <v>4324</v>
      </c>
      <c r="K35" s="75">
        <v>4054</v>
      </c>
      <c r="L35" s="75">
        <v>0</v>
      </c>
      <c r="M35" s="75">
        <v>0</v>
      </c>
      <c r="N35" s="75">
        <v>411</v>
      </c>
      <c r="O35" s="75">
        <v>406</v>
      </c>
      <c r="P35" s="75">
        <v>25533</v>
      </c>
      <c r="Q35" s="75">
        <v>24800</v>
      </c>
      <c r="R35" s="75">
        <v>1751</v>
      </c>
      <c r="S35" s="75">
        <v>1717</v>
      </c>
      <c r="T35" s="75">
        <f t="shared" si="0"/>
        <v>63407</v>
      </c>
      <c r="U35" s="75">
        <f t="shared" si="1"/>
        <v>61868</v>
      </c>
    </row>
    <row r="36" spans="3:21">
      <c r="C36" s="67" t="s">
        <v>82</v>
      </c>
      <c r="D36" s="75">
        <v>203</v>
      </c>
      <c r="E36" s="75">
        <v>158</v>
      </c>
      <c r="F36" s="75">
        <v>130</v>
      </c>
      <c r="G36" s="75">
        <v>128</v>
      </c>
      <c r="H36" s="75">
        <v>187</v>
      </c>
      <c r="I36" s="75">
        <v>192</v>
      </c>
      <c r="J36" s="75">
        <v>259</v>
      </c>
      <c r="K36" s="75">
        <v>261</v>
      </c>
      <c r="L36" s="75">
        <v>1</v>
      </c>
      <c r="M36" s="75">
        <v>1</v>
      </c>
      <c r="N36" s="75">
        <v>21</v>
      </c>
      <c r="O36" s="75">
        <v>21</v>
      </c>
      <c r="P36" s="75">
        <v>1193</v>
      </c>
      <c r="Q36" s="75">
        <v>1049</v>
      </c>
      <c r="R36" s="75">
        <v>9400</v>
      </c>
      <c r="S36" s="75">
        <v>8941</v>
      </c>
      <c r="T36" s="75">
        <f t="shared" si="0"/>
        <v>11394</v>
      </c>
      <c r="U36" s="75">
        <f t="shared" si="1"/>
        <v>10751</v>
      </c>
    </row>
    <row r="37" spans="3:21">
      <c r="C37" s="68" t="s">
        <v>95</v>
      </c>
      <c r="D37" s="76">
        <f>+SUM(D35:D36)</f>
        <v>31094</v>
      </c>
      <c r="E37" s="76">
        <f t="shared" ref="E37:S37" si="8">+SUM(E35:E36)</f>
        <v>30560</v>
      </c>
      <c r="F37" s="76">
        <f t="shared" si="8"/>
        <v>193</v>
      </c>
      <c r="G37" s="76">
        <f t="shared" si="8"/>
        <v>191</v>
      </c>
      <c r="H37" s="76">
        <f t="shared" si="8"/>
        <v>621</v>
      </c>
      <c r="I37" s="76">
        <f t="shared" si="8"/>
        <v>618</v>
      </c>
      <c r="J37" s="76">
        <f t="shared" si="8"/>
        <v>4583</v>
      </c>
      <c r="K37" s="76">
        <f t="shared" si="8"/>
        <v>4315</v>
      </c>
      <c r="L37" s="76">
        <f t="shared" si="8"/>
        <v>1</v>
      </c>
      <c r="M37" s="76">
        <f t="shared" si="8"/>
        <v>1</v>
      </c>
      <c r="N37" s="76">
        <f t="shared" si="8"/>
        <v>432</v>
      </c>
      <c r="O37" s="76">
        <f t="shared" si="8"/>
        <v>427</v>
      </c>
      <c r="P37" s="76">
        <f t="shared" si="8"/>
        <v>26726</v>
      </c>
      <c r="Q37" s="76">
        <f t="shared" si="8"/>
        <v>25849</v>
      </c>
      <c r="R37" s="76">
        <f t="shared" si="8"/>
        <v>11151</v>
      </c>
      <c r="S37" s="76">
        <f t="shared" si="8"/>
        <v>10658</v>
      </c>
      <c r="T37" s="76">
        <f t="shared" si="0"/>
        <v>74801</v>
      </c>
      <c r="U37" s="76">
        <f t="shared" si="1"/>
        <v>72619</v>
      </c>
    </row>
    <row r="38" spans="3:21">
      <c r="C38" s="67" t="s">
        <v>83</v>
      </c>
      <c r="D38" s="75">
        <v>555942</v>
      </c>
      <c r="E38" s="75">
        <v>550112</v>
      </c>
      <c r="F38" s="75">
        <v>16875</v>
      </c>
      <c r="G38" s="75">
        <v>16932</v>
      </c>
      <c r="H38" s="75">
        <v>101618</v>
      </c>
      <c r="I38" s="75">
        <v>101636</v>
      </c>
      <c r="J38" s="75">
        <v>123849</v>
      </c>
      <c r="K38" s="75">
        <v>125263</v>
      </c>
      <c r="L38" s="75">
        <v>1137</v>
      </c>
      <c r="M38" s="75">
        <v>1104</v>
      </c>
      <c r="N38" s="75">
        <v>8170</v>
      </c>
      <c r="O38" s="75">
        <v>8110</v>
      </c>
      <c r="P38" s="75">
        <v>671552</v>
      </c>
      <c r="Q38" s="75">
        <v>677042</v>
      </c>
      <c r="R38" s="75">
        <v>1307162</v>
      </c>
      <c r="S38" s="75">
        <v>1309879</v>
      </c>
      <c r="T38" s="75">
        <f t="shared" si="0"/>
        <v>2786305</v>
      </c>
      <c r="U38" s="75">
        <f t="shared" si="1"/>
        <v>2790078</v>
      </c>
    </row>
    <row r="39" spans="3:21">
      <c r="C39" s="67" t="s">
        <v>84</v>
      </c>
      <c r="D39" s="75">
        <v>5951895</v>
      </c>
      <c r="E39" s="75">
        <v>6944894</v>
      </c>
      <c r="F39" s="75">
        <v>1016080.7641775201</v>
      </c>
      <c r="G39" s="75">
        <v>1042299.91186624</v>
      </c>
      <c r="H39" s="75">
        <v>9971658.0264764763</v>
      </c>
      <c r="I39" s="75">
        <v>9881460.983637765</v>
      </c>
      <c r="J39" s="75">
        <v>10401630</v>
      </c>
      <c r="K39" s="75">
        <v>10734494</v>
      </c>
      <c r="L39" s="75">
        <v>0</v>
      </c>
      <c r="M39" s="75">
        <v>0</v>
      </c>
      <c r="N39" s="75">
        <v>3353173.4109199997</v>
      </c>
      <c r="O39" s="75">
        <v>3413402.7842399999</v>
      </c>
      <c r="P39" s="75">
        <v>25766187.795029998</v>
      </c>
      <c r="Q39" s="75">
        <v>25504310.386859998</v>
      </c>
      <c r="R39" s="75">
        <v>40179488.716910005</v>
      </c>
      <c r="S39" s="75">
        <v>40229797.064659998</v>
      </c>
      <c r="T39" s="75">
        <f t="shared" si="0"/>
        <v>96640113.713514</v>
      </c>
      <c r="U39" s="75">
        <f t="shared" si="1"/>
        <v>97750659.131264001</v>
      </c>
    </row>
    <row r="40" spans="3:21">
      <c r="C40" s="67" t="s">
        <v>85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  <c r="P40" s="75">
        <v>0</v>
      </c>
      <c r="Q40" s="75">
        <v>0</v>
      </c>
      <c r="R40" s="75">
        <v>0</v>
      </c>
      <c r="S40" s="75">
        <v>0</v>
      </c>
      <c r="T40" s="75">
        <f t="shared" si="0"/>
        <v>0</v>
      </c>
      <c r="U40" s="75">
        <f t="shared" si="1"/>
        <v>0</v>
      </c>
    </row>
    <row r="41" spans="3:21">
      <c r="C41" s="67" t="s">
        <v>86</v>
      </c>
      <c r="D41" s="75">
        <v>705506</v>
      </c>
      <c r="E41" s="75">
        <v>723490</v>
      </c>
      <c r="F41" s="75">
        <v>253485.09065</v>
      </c>
      <c r="G41" s="75">
        <v>262946.78714999999</v>
      </c>
      <c r="H41" s="75">
        <v>760193.29576624511</v>
      </c>
      <c r="I41" s="75">
        <v>865609.25090531015</v>
      </c>
      <c r="J41" s="75">
        <v>153782</v>
      </c>
      <c r="K41" s="75">
        <v>169902</v>
      </c>
      <c r="L41" s="75">
        <v>0</v>
      </c>
      <c r="M41" s="75">
        <v>0</v>
      </c>
      <c r="N41" s="75">
        <v>167386.76722000001</v>
      </c>
      <c r="O41" s="75">
        <v>170511.11021000001</v>
      </c>
      <c r="P41" s="75">
        <v>1926482.4162099999</v>
      </c>
      <c r="Q41" s="75">
        <v>2015635.6404600001</v>
      </c>
      <c r="R41" s="75">
        <v>763249.42696000007</v>
      </c>
      <c r="S41" s="75">
        <v>818511.90619999985</v>
      </c>
      <c r="T41" s="75">
        <f t="shared" si="0"/>
        <v>4730084.9968062453</v>
      </c>
      <c r="U41" s="75">
        <f t="shared" si="1"/>
        <v>5026606.6949253101</v>
      </c>
    </row>
    <row r="42" spans="3:21">
      <c r="C42" s="68" t="s">
        <v>97</v>
      </c>
      <c r="D42" s="76">
        <f>D39+D40-D41</f>
        <v>5246389</v>
      </c>
      <c r="E42" s="76">
        <f t="shared" ref="E42:S42" si="9">E39+E40-E41</f>
        <v>6221404</v>
      </c>
      <c r="F42" s="76">
        <f t="shared" si="9"/>
        <v>762595.67352752003</v>
      </c>
      <c r="G42" s="76">
        <f t="shared" si="9"/>
        <v>779353.12471623998</v>
      </c>
      <c r="H42" s="76">
        <f t="shared" si="9"/>
        <v>9211464.7307102308</v>
      </c>
      <c r="I42" s="76">
        <f t="shared" si="9"/>
        <v>9015851.7327324543</v>
      </c>
      <c r="J42" s="76">
        <f t="shared" si="9"/>
        <v>10247848</v>
      </c>
      <c r="K42" s="76">
        <f t="shared" si="9"/>
        <v>10564592</v>
      </c>
      <c r="L42" s="76">
        <f t="shared" si="9"/>
        <v>0</v>
      </c>
      <c r="M42" s="76">
        <f t="shared" si="9"/>
        <v>0</v>
      </c>
      <c r="N42" s="76">
        <f t="shared" si="9"/>
        <v>3185786.6436999999</v>
      </c>
      <c r="O42" s="76">
        <f t="shared" si="9"/>
        <v>3242891.6740299999</v>
      </c>
      <c r="P42" s="76">
        <f t="shared" si="9"/>
        <v>23839705.378819998</v>
      </c>
      <c r="Q42" s="76">
        <f t="shared" si="9"/>
        <v>23488674.746399999</v>
      </c>
      <c r="R42" s="76">
        <f t="shared" si="9"/>
        <v>39416239.289950006</v>
      </c>
      <c r="S42" s="76">
        <f t="shared" si="9"/>
        <v>39411285.158459999</v>
      </c>
      <c r="T42" s="76">
        <f t="shared" si="0"/>
        <v>91910028.716707766</v>
      </c>
      <c r="U42" s="76">
        <f t="shared" si="1"/>
        <v>92724052.436338693</v>
      </c>
    </row>
    <row r="43" spans="3:21">
      <c r="C43" s="67" t="s">
        <v>108</v>
      </c>
      <c r="D43" s="75">
        <v>55643876</v>
      </c>
      <c r="E43" s="75">
        <v>56079957</v>
      </c>
      <c r="F43" s="75">
        <v>3372249.3270475203</v>
      </c>
      <c r="G43" s="75">
        <v>3198860.8263862403</v>
      </c>
      <c r="H43" s="75">
        <v>34432592.566732109</v>
      </c>
      <c r="I43" s="75">
        <v>34090684.89425917</v>
      </c>
      <c r="J43" s="75">
        <v>36060944</v>
      </c>
      <c r="K43" s="75">
        <v>35862464</v>
      </c>
      <c r="L43" s="75">
        <v>4356887</v>
      </c>
      <c r="M43" s="75">
        <v>4721262</v>
      </c>
      <c r="N43" s="75">
        <v>8280527.9173399992</v>
      </c>
      <c r="O43" s="75">
        <v>8180006.8113599997</v>
      </c>
      <c r="P43" s="75">
        <v>119465055.92397001</v>
      </c>
      <c r="Q43" s="75">
        <v>123522834.41832</v>
      </c>
      <c r="R43" s="75">
        <v>180033802.53363389</v>
      </c>
      <c r="S43" s="75">
        <v>184129463.94705719</v>
      </c>
      <c r="T43" s="75">
        <f t="shared" si="0"/>
        <v>441645935.26872355</v>
      </c>
      <c r="U43" s="75">
        <f t="shared" si="1"/>
        <v>449785533.89738262</v>
      </c>
    </row>
    <row r="44" spans="3:21">
      <c r="C44" s="67" t="s">
        <v>87</v>
      </c>
      <c r="D44" s="75">
        <v>23214585</v>
      </c>
      <c r="E44" s="75">
        <v>23242000</v>
      </c>
      <c r="F44" s="75">
        <v>1428115.8184799999</v>
      </c>
      <c r="G44" s="75">
        <v>1207950.26768</v>
      </c>
      <c r="H44" s="75">
        <v>13496744.176725555</v>
      </c>
      <c r="I44" s="75">
        <v>13008037.864984021</v>
      </c>
      <c r="J44" s="75">
        <v>15669970</v>
      </c>
      <c r="K44" s="75">
        <v>15150833</v>
      </c>
      <c r="L44" s="75">
        <v>2592425</v>
      </c>
      <c r="M44" s="75">
        <v>2907163</v>
      </c>
      <c r="N44" s="75">
        <v>3745845.6758109098</v>
      </c>
      <c r="O44" s="75">
        <v>3605573.5053694127</v>
      </c>
      <c r="P44" s="75">
        <v>49255642.355057828</v>
      </c>
      <c r="Q44" s="75">
        <v>50200571.858877808</v>
      </c>
      <c r="R44" s="75">
        <v>79583309.914001763</v>
      </c>
      <c r="S44" s="75">
        <v>81890832.015875876</v>
      </c>
      <c r="T44" s="75">
        <f t="shared" si="0"/>
        <v>188986637.94007605</v>
      </c>
      <c r="U44" s="75">
        <f t="shared" si="1"/>
        <v>191212961.5127871</v>
      </c>
    </row>
    <row r="45" spans="3:21">
      <c r="C45" s="67" t="s">
        <v>88</v>
      </c>
      <c r="D45" s="75">
        <v>19500638</v>
      </c>
      <c r="E45" s="75">
        <v>19755616</v>
      </c>
      <c r="F45" s="75">
        <v>342005.44945000001</v>
      </c>
      <c r="G45" s="75">
        <v>353740.95471999998</v>
      </c>
      <c r="H45" s="75">
        <v>6142633.6650387738</v>
      </c>
      <c r="I45" s="75">
        <v>6324530.0235110652</v>
      </c>
      <c r="J45" s="75">
        <v>8710513</v>
      </c>
      <c r="K45" s="75">
        <v>9100317</v>
      </c>
      <c r="L45" s="75">
        <v>934109</v>
      </c>
      <c r="M45" s="75">
        <v>924886</v>
      </c>
      <c r="N45" s="75">
        <v>1033434.3456841802</v>
      </c>
      <c r="O45" s="75">
        <v>1001068.429446743</v>
      </c>
      <c r="P45" s="75">
        <v>36907911.540243462</v>
      </c>
      <c r="Q45" s="75">
        <v>38154123.84135738</v>
      </c>
      <c r="R45" s="75">
        <v>65380145.042407222</v>
      </c>
      <c r="S45" s="75">
        <v>66680236.535743497</v>
      </c>
      <c r="T45" s="75">
        <f t="shared" si="0"/>
        <v>138951390.04282364</v>
      </c>
      <c r="U45" s="75">
        <f t="shared" si="1"/>
        <v>142294518.78477868</v>
      </c>
    </row>
    <row r="46" spans="3:21">
      <c r="C46" s="67" t="s">
        <v>89</v>
      </c>
      <c r="D46" s="75">
        <v>7817661</v>
      </c>
      <c r="E46" s="75">
        <v>7909773</v>
      </c>
      <c r="F46" s="75">
        <v>1535347.0474</v>
      </c>
      <c r="G46" s="75">
        <v>1558778.05529</v>
      </c>
      <c r="H46" s="75">
        <v>12798698.020870414</v>
      </c>
      <c r="I46" s="75">
        <v>12791777.926822735</v>
      </c>
      <c r="J46" s="75">
        <v>8454974</v>
      </c>
      <c r="K46" s="75">
        <v>8670950</v>
      </c>
      <c r="L46" s="75">
        <v>0</v>
      </c>
      <c r="M46" s="75">
        <v>0</v>
      </c>
      <c r="N46" s="75">
        <v>2874892.4085664204</v>
      </c>
      <c r="O46" s="75">
        <v>2923585.362542517</v>
      </c>
      <c r="P46" s="75">
        <v>24772306.19893381</v>
      </c>
      <c r="Q46" s="75">
        <v>25212884.759290062</v>
      </c>
      <c r="R46" s="75">
        <v>26851914.831278063</v>
      </c>
      <c r="S46" s="75">
        <v>27398212.847496767</v>
      </c>
      <c r="T46" s="75">
        <f t="shared" si="0"/>
        <v>85105793.507048696</v>
      </c>
      <c r="U46" s="75">
        <f t="shared" si="1"/>
        <v>86465961.951442078</v>
      </c>
    </row>
    <row r="47" spans="3:21">
      <c r="C47" s="68" t="s">
        <v>96</v>
      </c>
      <c r="D47" s="76">
        <f>+SUM(D44:D46)</f>
        <v>50532884</v>
      </c>
      <c r="E47" s="76">
        <f t="shared" ref="E47:S47" si="10">+SUM(E44:E46)</f>
        <v>50907389</v>
      </c>
      <c r="F47" s="76">
        <f t="shared" si="10"/>
        <v>3305468.3153299997</v>
      </c>
      <c r="G47" s="76">
        <f t="shared" si="10"/>
        <v>3120469.2776899999</v>
      </c>
      <c r="H47" s="76">
        <f t="shared" si="10"/>
        <v>32438075.862634744</v>
      </c>
      <c r="I47" s="76">
        <f t="shared" si="10"/>
        <v>32124345.815317824</v>
      </c>
      <c r="J47" s="76">
        <f t="shared" si="10"/>
        <v>32835457</v>
      </c>
      <c r="K47" s="76">
        <f t="shared" si="10"/>
        <v>32922100</v>
      </c>
      <c r="L47" s="76">
        <f t="shared" si="10"/>
        <v>3526534</v>
      </c>
      <c r="M47" s="76">
        <f t="shared" si="10"/>
        <v>3832049</v>
      </c>
      <c r="N47" s="76">
        <f t="shared" si="10"/>
        <v>7654172.4300615098</v>
      </c>
      <c r="O47" s="76">
        <f t="shared" si="10"/>
        <v>7530227.2973586731</v>
      </c>
      <c r="P47" s="76">
        <f t="shared" si="10"/>
        <v>110935860.09423509</v>
      </c>
      <c r="Q47" s="76">
        <f t="shared" si="10"/>
        <v>113567580.45952526</v>
      </c>
      <c r="R47" s="76">
        <f t="shared" si="10"/>
        <v>171815369.78768703</v>
      </c>
      <c r="S47" s="76">
        <f t="shared" si="10"/>
        <v>175969281.39911616</v>
      </c>
      <c r="T47" s="76">
        <f t="shared" si="0"/>
        <v>413043821.48994839</v>
      </c>
      <c r="U47" s="76">
        <f t="shared" si="1"/>
        <v>419973442.24900794</v>
      </c>
    </row>
    <row r="48" spans="3:21">
      <c r="C48" s="67" t="s">
        <v>90</v>
      </c>
      <c r="D48" s="75">
        <v>149.78370000000001</v>
      </c>
      <c r="E48" s="75">
        <v>153.6019</v>
      </c>
      <c r="F48" s="75">
        <v>149.78370000000001</v>
      </c>
      <c r="G48" s="75">
        <v>153.6019</v>
      </c>
      <c r="H48" s="75">
        <v>149.78370000000001</v>
      </c>
      <c r="I48" s="75">
        <v>153.6019</v>
      </c>
      <c r="J48" s="75">
        <v>149.78370000000001</v>
      </c>
      <c r="K48" s="75">
        <v>153.6019</v>
      </c>
      <c r="L48" s="75">
        <v>148.02780000000001</v>
      </c>
      <c r="M48" s="75">
        <v>153.6019</v>
      </c>
      <c r="N48" s="75">
        <v>149.78370000000001</v>
      </c>
      <c r="O48" s="75">
        <v>153.6019</v>
      </c>
      <c r="P48" s="75">
        <v>149.78370000000001</v>
      </c>
      <c r="Q48" s="75">
        <v>153.6019</v>
      </c>
      <c r="R48" s="75">
        <v>149.78370000000001</v>
      </c>
      <c r="S48" s="75">
        <v>153.6019</v>
      </c>
      <c r="T48" s="75">
        <f>R48</f>
        <v>149.78370000000001</v>
      </c>
      <c r="U48" s="75">
        <f>S48</f>
        <v>153.6019</v>
      </c>
    </row>
    <row r="49" spans="3:21">
      <c r="C49" s="67" t="s">
        <v>109</v>
      </c>
      <c r="D49" s="75">
        <v>168646</v>
      </c>
      <c r="E49" s="75">
        <v>194677</v>
      </c>
      <c r="F49" s="75">
        <v>2411.0858800000001</v>
      </c>
      <c r="G49" s="75">
        <v>1845.1347700000001</v>
      </c>
      <c r="H49" s="75">
        <v>147728.08493999997</v>
      </c>
      <c r="I49" s="75">
        <v>102240.25764000001</v>
      </c>
      <c r="J49" s="75">
        <v>192045</v>
      </c>
      <c r="K49" s="75">
        <v>191788</v>
      </c>
      <c r="L49" s="75">
        <v>1831</v>
      </c>
      <c r="M49" s="75">
        <v>2027</v>
      </c>
      <c r="N49" s="75">
        <v>46728.58092</v>
      </c>
      <c r="O49" s="75">
        <v>59568.715899999996</v>
      </c>
      <c r="P49" s="75">
        <v>409318.4111400001</v>
      </c>
      <c r="Q49" s="75">
        <v>400011.34</v>
      </c>
      <c r="R49" s="75">
        <v>436490.03842000006</v>
      </c>
      <c r="S49" s="75">
        <v>496022.44426000002</v>
      </c>
      <c r="T49" s="75">
        <f t="shared" si="0"/>
        <v>1405198.2013000001</v>
      </c>
      <c r="U49" s="75">
        <f t="shared" si="1"/>
        <v>1448179.8925700001</v>
      </c>
    </row>
    <row r="50" spans="3:21">
      <c r="C50" s="67" t="s">
        <v>110</v>
      </c>
      <c r="D50" s="75">
        <v>48948</v>
      </c>
      <c r="E50" s="75">
        <v>54464</v>
      </c>
      <c r="F50" s="75">
        <v>3466.4718399999997</v>
      </c>
      <c r="G50" s="75">
        <v>3588.5668599999999</v>
      </c>
      <c r="H50" s="75">
        <v>43885.093780000003</v>
      </c>
      <c r="I50" s="75">
        <v>47642.524849999987</v>
      </c>
      <c r="J50" s="75">
        <v>35343</v>
      </c>
      <c r="K50" s="75">
        <v>37178</v>
      </c>
      <c r="L50" s="75">
        <v>350</v>
      </c>
      <c r="M50" s="75">
        <v>387</v>
      </c>
      <c r="N50" s="75">
        <v>14575.553099999999</v>
      </c>
      <c r="O50" s="75">
        <v>16396.570469999999</v>
      </c>
      <c r="P50" s="75">
        <v>80409.837209999998</v>
      </c>
      <c r="Q50" s="75">
        <v>91901.966109999994</v>
      </c>
      <c r="R50" s="75">
        <v>89225.6541</v>
      </c>
      <c r="S50" s="75">
        <v>112864.51277</v>
      </c>
      <c r="T50" s="75">
        <f t="shared" si="0"/>
        <v>316203.61002999998</v>
      </c>
      <c r="U50" s="75">
        <f t="shared" si="1"/>
        <v>364423.14105999994</v>
      </c>
    </row>
    <row r="51" spans="3:21">
      <c r="C51" s="72" t="s">
        <v>33</v>
      </c>
      <c r="D51" s="75">
        <v>39</v>
      </c>
      <c r="E51" s="75">
        <v>40</v>
      </c>
      <c r="F51" s="75">
        <v>4</v>
      </c>
      <c r="G51" s="75">
        <v>6</v>
      </c>
      <c r="H51" s="75">
        <v>24</v>
      </c>
      <c r="I51" s="75">
        <v>24</v>
      </c>
      <c r="J51" s="75">
        <v>25</v>
      </c>
      <c r="K51" s="75">
        <v>25</v>
      </c>
      <c r="L51" s="75">
        <v>1</v>
      </c>
      <c r="M51" s="75">
        <v>1</v>
      </c>
      <c r="N51" s="75">
        <v>4</v>
      </c>
      <c r="O51" s="75">
        <v>4</v>
      </c>
      <c r="P51" s="75">
        <v>45</v>
      </c>
      <c r="Q51" s="75">
        <v>40</v>
      </c>
      <c r="R51" s="75">
        <v>53</v>
      </c>
      <c r="S51" s="75">
        <v>62</v>
      </c>
      <c r="T51" s="75">
        <f t="shared" si="0"/>
        <v>195</v>
      </c>
      <c r="U51" s="75">
        <f t="shared" si="1"/>
        <v>202</v>
      </c>
    </row>
  </sheetData>
  <mergeCells count="9">
    <mergeCell ref="P4:Q4"/>
    <mergeCell ref="R4:S4"/>
    <mergeCell ref="T4:U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99"/>
  <sheetViews>
    <sheetView tabSelected="1" zoomScale="95" zoomScaleNormal="95" workbookViewId="0">
      <pane xSplit="3" ySplit="5" topLeftCell="D61" activePane="bottomRight" state="frozen"/>
      <selection pane="topRight" activeCell="D1" sqref="D1"/>
      <selection pane="bottomLeft" activeCell="A6" sqref="A6"/>
      <selection pane="bottomRight" activeCell="A80" sqref="A80"/>
    </sheetView>
  </sheetViews>
  <sheetFormatPr defaultColWidth="15.5859375" defaultRowHeight="15.35"/>
  <cols>
    <col min="1" max="1" width="11.1171875" style="2" customWidth="1"/>
    <col min="2" max="2" width="44.1171875" style="2" customWidth="1"/>
    <col min="3" max="3" width="26.87890625" style="2" customWidth="1"/>
    <col min="4" max="4" width="15.87890625" style="1" customWidth="1"/>
    <col min="5" max="5" width="15.87890625" style="12" customWidth="1"/>
    <col min="6" max="11" width="15.87890625" style="1" customWidth="1"/>
    <col min="12" max="12" width="16.41015625" style="1" customWidth="1"/>
    <col min="13" max="17" width="16.41015625" style="2" customWidth="1"/>
    <col min="18" max="252" width="10.1171875" style="2" customWidth="1"/>
    <col min="253" max="253" width="37.41015625" style="2" customWidth="1"/>
    <col min="254" max="16384" width="15.5859375" style="2"/>
  </cols>
  <sheetData>
    <row r="1" spans="1:3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3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35">
      <c r="A3" s="92" t="str">
        <f>CONCATENATE("AU"," ",IF(Sheet1!B3&lt;=2,31,30)," ",IF(Sheet1!B3=1,Sheet1!E5,IF(Sheet1!B3=2,Sheet1!E5,IF(Sheet1!B3=3,Sheet1!E5,Sheet1!E5))))</f>
        <v>AU 31 mars 2023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35">
      <c r="B4" s="3"/>
      <c r="C4" s="3"/>
      <c r="D4" s="4"/>
      <c r="E4" s="5"/>
      <c r="F4" s="4"/>
      <c r="G4" s="4"/>
      <c r="H4" s="4"/>
      <c r="I4" s="4"/>
      <c r="J4" s="4"/>
      <c r="K4" s="4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s="6" customFormat="1" thickBot="1">
      <c r="B5" s="7"/>
      <c r="C5" s="8" t="s">
        <v>2</v>
      </c>
      <c r="D5" s="9" t="str">
        <f>Sheet1!D4</f>
        <v>BNC</v>
      </c>
      <c r="E5" s="9" t="str">
        <f>Sheet1!F4</f>
        <v>BPH</v>
      </c>
      <c r="F5" s="10" t="s">
        <v>3</v>
      </c>
      <c r="G5" s="9" t="s">
        <v>4</v>
      </c>
      <c r="H5" s="10" t="s">
        <v>5</v>
      </c>
      <c r="I5" s="10" t="s">
        <v>6</v>
      </c>
      <c r="J5" s="10" t="s">
        <v>7</v>
      </c>
      <c r="K5" s="10" t="s">
        <v>8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>
      <c r="A6" s="89" t="s">
        <v>9</v>
      </c>
      <c r="B6" s="6" t="s">
        <v>10</v>
      </c>
      <c r="C6" s="11"/>
      <c r="J6" s="3"/>
      <c r="K6" s="3"/>
      <c r="M6" s="13"/>
      <c r="N6" s="13"/>
      <c r="O6" s="1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>
      <c r="A7" s="89"/>
      <c r="B7" s="14" t="s">
        <v>11</v>
      </c>
      <c r="C7" s="15">
        <f>IFERROR(Sheet1!U6/Sheet1!U7,"-")</f>
        <v>0.28101864793118514</v>
      </c>
      <c r="D7" s="16">
        <f>IFERROR(Sheet1!E6/Sheet1!E7,"-")</f>
        <v>0.30129485659282595</v>
      </c>
      <c r="E7" s="16">
        <f>IFERROR(Sheet1!G6/Sheet1!G7,"-")</f>
        <v>-0.71800837001511619</v>
      </c>
      <c r="F7" s="16">
        <f>IFERROR(Sheet1!I6/Sheet1!I7,"-")</f>
        <v>0.35062497806067972</v>
      </c>
      <c r="G7" s="16">
        <f>IFERROR(Sheet1!K6/Sheet1!K7,"-")</f>
        <v>0.31053325403967752</v>
      </c>
      <c r="H7" s="16">
        <f>IFERROR(Sheet1!Q6/Sheet1!Q7,"-")</f>
        <v>0.37228397453662315</v>
      </c>
      <c r="I7" s="16">
        <f>IFERROR(Sheet1!S6/Sheet1!S7,"-")</f>
        <v>0.16851740549129052</v>
      </c>
      <c r="J7" s="16">
        <f>IFERROR(Sheet1!O6/Sheet1!O7,"-")</f>
        <v>0.56482993770392509</v>
      </c>
      <c r="K7" s="16">
        <f>IFERROR(Sheet1!M6/Sheet1!M7,"-")</f>
        <v>0.5497980467745005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>
      <c r="A8" s="89"/>
      <c r="B8" s="3" t="s">
        <v>10</v>
      </c>
      <c r="C8" s="17"/>
      <c r="D8" s="18"/>
      <c r="E8" s="18"/>
      <c r="F8" s="18"/>
      <c r="G8" s="18"/>
      <c r="H8" s="18"/>
      <c r="I8" s="18"/>
      <c r="J8" s="18"/>
      <c r="K8" s="18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>
      <c r="A9" s="89"/>
      <c r="B9" s="14" t="s">
        <v>12</v>
      </c>
      <c r="C9" s="15">
        <f>IFERROR(Sheet1!U7/Sheet1!U8,"-")</f>
        <v>7.313797818436571E-2</v>
      </c>
      <c r="D9" s="19">
        <f>IFERROR(Sheet1!E7/Sheet1!E8,"-")</f>
        <v>8.3790251000018662E-2</v>
      </c>
      <c r="E9" s="19">
        <f>IFERROR(Sheet1!G7/Sheet1!G8,"-")</f>
        <v>-5.9062351965434377E-2</v>
      </c>
      <c r="F9" s="19">
        <f>IFERROR(Sheet1!I7/Sheet1!I8,"-")</f>
        <v>6.1669855615273224E-2</v>
      </c>
      <c r="G9" s="19">
        <f>IFERROR(Sheet1!K7/Sheet1!K8,"-")</f>
        <v>8.7478698564393387E-2</v>
      </c>
      <c r="H9" s="19">
        <f>IFERROR(Sheet1!Q7/Sheet1!Q8,"-")</f>
        <v>6.041890600205542E-2</v>
      </c>
      <c r="I9" s="19">
        <f>IFERROR(Sheet1!S7/Sheet1!S8,"-")</f>
        <v>7.8835710779086715E-2</v>
      </c>
      <c r="J9" s="19">
        <f>IFERROR(Sheet1!O7/Sheet1!O8,"-")</f>
        <v>7.5060852682475199E-2</v>
      </c>
      <c r="K9" s="19">
        <f>IFERROR(Sheet1!M7/Sheet1!M8,"-")</f>
        <v>7.9637507508477964E-2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>
      <c r="A10" s="89"/>
      <c r="B10" s="3" t="s">
        <v>10</v>
      </c>
      <c r="C10" s="15"/>
      <c r="D10" s="19"/>
      <c r="E10" s="19"/>
      <c r="F10" s="19"/>
      <c r="G10" s="19"/>
      <c r="H10" s="19"/>
      <c r="I10" s="19"/>
      <c r="J10" s="19"/>
      <c r="K10" s="19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>
      <c r="A11" s="89"/>
      <c r="B11" s="14" t="s">
        <v>13</v>
      </c>
      <c r="C11" s="15">
        <f>IFERROR(Sheet1!U17/Sheet1!U8,"-")</f>
        <v>0.82434199985933687</v>
      </c>
      <c r="D11" s="19">
        <f>IFERROR(Sheet1!E17/Sheet1!E8,"-")</f>
        <v>0.78611920196205087</v>
      </c>
      <c r="E11" s="19">
        <f>IFERROR(Sheet1!G17/Sheet1!G8,"-")</f>
        <v>0.85316174722830507</v>
      </c>
      <c r="F11" s="19">
        <f>IFERROR(Sheet1!I17/Sheet1!I8,"-")</f>
        <v>0.83278423153850545</v>
      </c>
      <c r="G11" s="19">
        <f>IFERROR(Sheet1!K17/Sheet1!K8,"-")</f>
        <v>0.81182370447513486</v>
      </c>
      <c r="H11" s="19">
        <f>IFERROR(Sheet1!Q17/Sheet1!Q8,"-")</f>
        <v>0.82861633721217642</v>
      </c>
      <c r="I11" s="19">
        <f>IFERROR(Sheet1!S17/Sheet1!S8,"-")</f>
        <v>0.84760896727508883</v>
      </c>
      <c r="J11" s="19">
        <f>IFERROR(Sheet1!O17/Sheet1!O8,"-")</f>
        <v>0.71102627045514522</v>
      </c>
      <c r="K11" s="19">
        <f>IFERROR(Sheet1!M17/Sheet1!M8,"-")</f>
        <v>0.73499978511510666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>
      <c r="A12" s="20"/>
      <c r="B12" s="21" t="s">
        <v>10</v>
      </c>
      <c r="C12" s="22"/>
      <c r="D12" s="23"/>
      <c r="E12" s="23"/>
      <c r="F12" s="23"/>
      <c r="G12" s="23"/>
      <c r="H12" s="23"/>
      <c r="I12" s="24"/>
      <c r="J12" s="24"/>
      <c r="K12" s="2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>
      <c r="A13" s="89" t="s">
        <v>14</v>
      </c>
      <c r="B13" s="3" t="s">
        <v>10</v>
      </c>
      <c r="C13" s="15"/>
      <c r="D13" s="25"/>
      <c r="E13" s="25"/>
      <c r="F13" s="25"/>
      <c r="G13" s="19"/>
      <c r="H13" s="25"/>
      <c r="I13" s="25"/>
      <c r="J13" s="26"/>
      <c r="K13" s="25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>
      <c r="A14" s="89"/>
      <c r="B14" s="14" t="s">
        <v>15</v>
      </c>
      <c r="C14" s="15">
        <f>IFERROR(Sheet1!U21/Sheet1!U9,"-")</f>
        <v>0.11134241262413323</v>
      </c>
      <c r="D14" s="69">
        <f>IFERROR(Sheet1!E21/Sheet1!E9,"-")</f>
        <v>0.32293642100114306</v>
      </c>
      <c r="E14" s="69">
        <f>IFERROR(Sheet1!G21/Sheet1!G9,"-")</f>
        <v>0.89901943113672322</v>
      </c>
      <c r="F14" s="69">
        <f>IFERROR(Sheet1!I21/Sheet1!I9,"-")</f>
        <v>0.228963731225407</v>
      </c>
      <c r="G14" s="69">
        <f>IFERROR(Sheet1!K21/Sheet1!K9,"-")</f>
        <v>9.29524304259444E-3</v>
      </c>
      <c r="H14" s="69">
        <f>IFERROR(Sheet1!Q21/Sheet1!Q9,"-")</f>
        <v>0.10715723510460648</v>
      </c>
      <c r="I14" s="69">
        <f>IFERROR(Sheet1!S21/Sheet1!S9,"-")</f>
        <v>2.3373432381319299E-3</v>
      </c>
      <c r="J14" s="69">
        <f>IFERROR(Sheet1!O21/Sheet1!O9,"-")</f>
        <v>7.5914393060233204E-2</v>
      </c>
      <c r="K14" s="69">
        <f>IFERROR(Sheet1!M21/Sheet1!M9,"-")</f>
        <v>0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>
      <c r="A15" s="89"/>
      <c r="B15" s="3"/>
      <c r="C15" s="15"/>
      <c r="D15" s="69"/>
      <c r="E15" s="69"/>
      <c r="F15" s="69"/>
      <c r="G15" s="69"/>
      <c r="H15" s="69"/>
      <c r="I15" s="69"/>
      <c r="J15" s="69"/>
      <c r="K15" s="6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>
      <c r="A16" s="89"/>
      <c r="B16" s="14" t="s">
        <v>16</v>
      </c>
      <c r="C16" s="15">
        <f>IFERROR(Sheet1!U12/Sheet1!U21,"-")</f>
        <v>0.59599851173229668</v>
      </c>
      <c r="D16" s="69">
        <f>IFERROR(Sheet1!E12/Sheet1!E21,"-")</f>
        <v>0.48628585042232236</v>
      </c>
      <c r="E16" s="69">
        <f>IFERROR(Sheet1!G12/Sheet1!G21,"-")</f>
        <v>0.78927942200389456</v>
      </c>
      <c r="F16" s="69">
        <f>IFERROR(Sheet1!I12/Sheet1!I21,"-")</f>
        <v>0.31083634604070842</v>
      </c>
      <c r="G16" s="69">
        <f>IFERROR(Sheet1!K12/Sheet1!K21,"-")</f>
        <v>3.0377385489976714</v>
      </c>
      <c r="H16" s="69">
        <f>IFERROR(Sheet1!Q12/Sheet1!Q21,"-")</f>
        <v>0.67796078648368907</v>
      </c>
      <c r="I16" s="69">
        <f>IFERROR(Sheet1!S12/Sheet1!S21,"-")</f>
        <v>7.972499442770248</v>
      </c>
      <c r="J16" s="69">
        <f>IFERROR(Sheet1!O12/Sheet1!O21,"-")</f>
        <v>0.58473763362004028</v>
      </c>
      <c r="K16" s="69" t="str">
        <f>IFERROR(Sheet1!M12/Sheet1!M21,"-")</f>
        <v>-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>
      <c r="A17" s="89"/>
      <c r="B17" s="3" t="s">
        <v>10</v>
      </c>
      <c r="C17" s="15"/>
      <c r="D17" s="69"/>
      <c r="E17" s="69"/>
      <c r="F17" s="69"/>
      <c r="G17" s="69"/>
      <c r="H17" s="69"/>
      <c r="I17" s="69"/>
      <c r="J17" s="69"/>
      <c r="K17" s="69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>
      <c r="A18" s="89"/>
      <c r="B18" s="14" t="s">
        <v>17</v>
      </c>
      <c r="C18" s="15">
        <f>IFERROR(Sheet1!U22/Sheet1!U7,"-")</f>
        <v>0.15007223556009364</v>
      </c>
      <c r="D18" s="69">
        <f>IFERROR(Sheet1!E22/Sheet1!E7,"-")</f>
        <v>0.3807112944083364</v>
      </c>
      <c r="E18" s="69">
        <f>IFERROR(Sheet1!G22/Sheet1!G7,"-")</f>
        <v>-0.86243481113650489</v>
      </c>
      <c r="F18" s="69">
        <f>IFERROR(Sheet1!I22/Sheet1!I7,"-")</f>
        <v>0.9119421798402495</v>
      </c>
      <c r="G18" s="69">
        <f>IFERROR(Sheet1!K22/Sheet1!K7,"-")</f>
        <v>-6.585787978602485E-2</v>
      </c>
      <c r="H18" s="69">
        <f>IFERROR(Sheet1!Q22/Sheet1!Q7,"-")</f>
        <v>0.14300034981907589</v>
      </c>
      <c r="I18" s="69">
        <f>IFERROR(Sheet1!S22/Sheet1!S7,"-")</f>
        <v>-4.6307119696870055E-2</v>
      </c>
      <c r="J18" s="69">
        <f>IFERROR(Sheet1!O22/Sheet1!O7,"-")</f>
        <v>0.19052500798946462</v>
      </c>
      <c r="K18" s="69">
        <f>IFERROR(Sheet1!M22/Sheet1!M7,"-")</f>
        <v>0</v>
      </c>
      <c r="L18" s="1" t="s">
        <v>10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ht="15.7" thickBot="1">
      <c r="A19" s="20" t="s">
        <v>10</v>
      </c>
      <c r="B19" s="21" t="s">
        <v>10</v>
      </c>
      <c r="C19" s="22"/>
      <c r="D19" s="28"/>
      <c r="E19" s="28"/>
      <c r="F19" s="28"/>
      <c r="G19" s="28"/>
      <c r="H19" s="28"/>
      <c r="I19" s="29"/>
      <c r="J19" s="29"/>
      <c r="K19" s="28"/>
      <c r="M19" s="3" t="s">
        <v>10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>
      <c r="A20" s="89" t="s">
        <v>18</v>
      </c>
      <c r="B20" s="3" t="s">
        <v>10</v>
      </c>
      <c r="C20" s="15"/>
      <c r="D20" s="30"/>
      <c r="E20" s="30"/>
      <c r="F20" s="30"/>
      <c r="G20" s="31"/>
      <c r="H20" s="30"/>
      <c r="I20" s="30"/>
      <c r="J20" s="30"/>
      <c r="K20" s="3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>
      <c r="A21" s="89"/>
      <c r="B21" s="14" t="s">
        <v>19</v>
      </c>
      <c r="C21" s="70">
        <f>IFERROR(Sheet1!U25/Sheet1!U27,"-")</f>
        <v>0.7426638249541645</v>
      </c>
      <c r="D21" s="71">
        <f>IFERROR(Sheet1!E25/Sheet1!E27,"-")</f>
        <v>0.32428720473403649</v>
      </c>
      <c r="E21" s="71">
        <f>IFERROR(Sheet1!G25/Sheet1!G27,"-")</f>
        <v>9.9496803270969256E-2</v>
      </c>
      <c r="F21" s="71">
        <f>IFERROR(Sheet1!I25/Sheet1!I27,"-")</f>
        <v>0.76648142004990627</v>
      </c>
      <c r="G21" s="71">
        <f>IFERROR(Sheet1!K25/Sheet1!K27,"-")</f>
        <v>1.3348367908760201</v>
      </c>
      <c r="H21" s="71">
        <f>IFERROR(Sheet1!Q25/Sheet1!Q27,"-")</f>
        <v>1.1147269537384246</v>
      </c>
      <c r="I21" s="71">
        <f>IFERROR(Sheet1!S25/Sheet1!S27,"-")</f>
        <v>0.67755926999654581</v>
      </c>
      <c r="J21" s="71">
        <f>IFERROR(Sheet1!O25/Sheet1!O27,"-")</f>
        <v>0.12203954039315154</v>
      </c>
      <c r="K21" s="71">
        <f>IFERROR(Sheet1!M25/Sheet1!M27,"-")</f>
        <v>-2.1356949864905435</v>
      </c>
      <c r="M21" s="3" t="s">
        <v>10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>
      <c r="A22" s="89"/>
      <c r="B22" s="32" t="s">
        <v>10</v>
      </c>
      <c r="C22" s="15"/>
      <c r="D22" s="19"/>
      <c r="E22" s="19"/>
      <c r="F22" s="19"/>
      <c r="G22" s="19"/>
      <c r="H22" s="19"/>
      <c r="I22" s="19"/>
      <c r="J22" s="19"/>
      <c r="K22" s="19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>
      <c r="A23" s="89"/>
      <c r="B23" s="14" t="s">
        <v>20</v>
      </c>
      <c r="C23" s="15">
        <f>IFERROR(Sheet1!U28/Sheet1!U26,"-")</f>
        <v>0.60342157004388119</v>
      </c>
      <c r="D23" s="69">
        <f>IFERROR(Sheet1!E28/Sheet1!E26,"-")</f>
        <v>0.76173626336904598</v>
      </c>
      <c r="E23" s="69">
        <f>IFERROR(Sheet1!G28/Sheet1!G26,"-")</f>
        <v>1.0321611414372012</v>
      </c>
      <c r="F23" s="69">
        <f>IFERROR(Sheet1!I28/Sheet1!I26,"-")</f>
        <v>0.6137494915000562</v>
      </c>
      <c r="G23" s="69">
        <f>IFERROR(Sheet1!K28/Sheet1!K26,"-")</f>
        <v>0.62477112376690236</v>
      </c>
      <c r="H23" s="69">
        <f>IFERROR(Sheet1!Q28/Sheet1!Q26,"-")</f>
        <v>0.62961674431320547</v>
      </c>
      <c r="I23" s="69">
        <f>IFERROR(Sheet1!S28/Sheet1!S26,"-")</f>
        <v>0.50469639391405074</v>
      </c>
      <c r="J23" s="69">
        <f>IFERROR(Sheet1!O28/Sheet1!O26,"-")</f>
        <v>0.50054514114765214</v>
      </c>
      <c r="K23" s="69">
        <f>IFERROR(Sheet1!M28/Sheet1!M26,"-")</f>
        <v>0.87059760486107018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>
      <c r="A24" s="89"/>
      <c r="B24" s="14" t="s">
        <v>10</v>
      </c>
      <c r="C24" s="15"/>
      <c r="D24" s="25"/>
      <c r="E24" s="25"/>
      <c r="F24" s="25"/>
      <c r="G24" s="25"/>
      <c r="H24" s="25"/>
      <c r="I24" s="25"/>
      <c r="J24" s="25"/>
      <c r="K24" s="25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t="1.5" customHeight="1">
      <c r="A25" s="89"/>
      <c r="B25" s="14" t="s">
        <v>21</v>
      </c>
      <c r="C25" s="33"/>
      <c r="D25" s="27"/>
      <c r="E25" s="27"/>
      <c r="F25" s="27"/>
      <c r="G25" s="27"/>
      <c r="H25" s="27"/>
      <c r="I25" s="27"/>
      <c r="J25" s="27"/>
      <c r="K25" s="27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t="15.7" thickBot="1">
      <c r="A26" s="20"/>
      <c r="B26" s="34" t="s">
        <v>10</v>
      </c>
      <c r="C26" s="22"/>
      <c r="D26" s="28"/>
      <c r="E26" s="28"/>
      <c r="F26" s="28"/>
      <c r="G26" s="28"/>
      <c r="H26" s="28"/>
      <c r="I26" s="29"/>
      <c r="J26" s="24"/>
      <c r="K26" s="28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>
      <c r="A27" s="89" t="s">
        <v>22</v>
      </c>
      <c r="B27" s="14" t="s">
        <v>10</v>
      </c>
      <c r="C27" s="15"/>
      <c r="D27" s="35"/>
      <c r="E27" s="35"/>
      <c r="F27" s="35"/>
      <c r="G27" s="35"/>
      <c r="H27" s="35"/>
      <c r="I27" s="35"/>
      <c r="J27" s="35"/>
      <c r="K27" s="3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>
      <c r="A28" s="89"/>
      <c r="B28" s="14" t="s">
        <v>23</v>
      </c>
      <c r="C28" s="15">
        <f>IFERROR((Sheet1!U29/((Sheet1!T8+Sheet1!U8)/2))*12,"-")</f>
        <v>1.6159703760818829E-2</v>
      </c>
      <c r="D28" s="69">
        <f>IFERROR((Sheet1!E29/((Sheet1!D8+Sheet1!E8)/2))*12,"-")</f>
        <v>1.2298734547583566E-2</v>
      </c>
      <c r="E28" s="69">
        <f>IFERROR((Sheet1!G29/((Sheet1!G8+Sheet1!F8)/2))*12,"-")</f>
        <v>-7.3280381761304924E-3</v>
      </c>
      <c r="F28" s="69">
        <f>IFERROR((Sheet1!I29/((Sheet1!H8+Sheet1!I8)/2))*12,"-")</f>
        <v>1.854700715774027E-2</v>
      </c>
      <c r="G28" s="69">
        <f>IFERROR((Sheet1!K29/((Sheet1!J8+Sheet1!K8)/2))*12,"-")</f>
        <v>2.3546416700290691E-2</v>
      </c>
      <c r="H28" s="69">
        <f>IFERROR((Sheet1!Q29/((Sheet1!P8+Sheet1!Q8)/2))*12,"-")</f>
        <v>6.6283752170932129E-3</v>
      </c>
      <c r="I28" s="69">
        <f>IFERROR((Sheet1!S29/((Sheet1!R8+Sheet1!S8)/2))*12,"-")</f>
        <v>2.3355603511409816E-2</v>
      </c>
      <c r="J28" s="69">
        <f>IFERROR((Sheet1!O29/((Sheet1!N8+Sheet1!O8)/2))*12,"-")</f>
        <v>1.660936381655953E-2</v>
      </c>
      <c r="K28" s="69">
        <f>IFERROR((Sheet1!M29/((Sheet1!M8+Sheet1!L8)/2))*12,"-")</f>
        <v>5.9683279088138148E-3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>
      <c r="A29" s="89"/>
      <c r="B29" s="14" t="s">
        <v>10</v>
      </c>
      <c r="C29" s="15"/>
      <c r="D29" s="19"/>
      <c r="E29" s="19"/>
      <c r="F29" s="19"/>
      <c r="G29" s="19"/>
      <c r="H29" s="19"/>
      <c r="I29" s="19"/>
      <c r="J29" s="19"/>
      <c r="K29" s="19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>
      <c r="A30" s="89"/>
      <c r="B30" s="14" t="s">
        <v>24</v>
      </c>
      <c r="C30" s="15">
        <f>IFERROR((Sheet1!U29/ABS((Sheet1!T7+Sheet1!U7)/2))*12,"-")</f>
        <v>0.22053507399979927</v>
      </c>
      <c r="D30" s="69">
        <f>IFERROR((Sheet1!E29/ABS((Sheet1!D7+Sheet1!E7)/2))*12,"-")</f>
        <v>0.14650616511533199</v>
      </c>
      <c r="E30" s="69">
        <f>IFERROR((Sheet1!G29/ABS((Sheet1!G7+Sheet1!F7)/2))*12,"-")</f>
        <v>-0.12229506818760177</v>
      </c>
      <c r="F30" s="69">
        <f>IFERROR((Sheet1!I29/ABS((Sheet1!H7+Sheet1!I7)/2))*12,"-")</f>
        <v>0.29696758061760525</v>
      </c>
      <c r="G30" s="69">
        <f>IFERROR((Sheet1!K29/ABS((Sheet1!J7+Sheet1!K7)/2))*12,"-")</f>
        <v>0.26612800899491629</v>
      </c>
      <c r="H30" s="69">
        <f>IFERROR((Sheet1!Q29/ABS((Sheet1!P7+Sheet1!Q7)/2))*12,"-")</f>
        <v>0.10774216847475263</v>
      </c>
      <c r="I30" s="69">
        <f>IFERROR((Sheet1!S29/ABS((Sheet1!R7+Sheet1!S7)/2))*12,"-")</f>
        <v>0.29900602021274836</v>
      </c>
      <c r="J30" s="69">
        <f>IFERROR((Sheet1!O29/ABS((Sheet1!N7+Sheet1!O7)/2))*12,"-")</f>
        <v>0.22471402480782526</v>
      </c>
      <c r="K30" s="69">
        <f>IFERROR((Sheet1!M29/ABS((Sheet1!M7+Sheet1!L7)/2))*12,"-")</f>
        <v>7.6169612731026834E-2</v>
      </c>
      <c r="M30" s="3" t="s">
        <v>10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>
      <c r="A31" s="89"/>
      <c r="B31" s="14" t="s">
        <v>10</v>
      </c>
      <c r="C31" s="15"/>
      <c r="D31" s="19"/>
      <c r="E31" s="19"/>
      <c r="F31" s="19"/>
      <c r="G31" s="19"/>
      <c r="H31" s="19"/>
      <c r="I31" s="19"/>
      <c r="J31" s="19"/>
      <c r="K31" s="19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15.7">
      <c r="A32" s="89"/>
      <c r="B32" s="14" t="s">
        <v>25</v>
      </c>
      <c r="C32" s="15">
        <f>IFERROR(Sheet1!U24/Sheet1!U23,"-")</f>
        <v>0.8364905621477543</v>
      </c>
      <c r="D32" s="19">
        <f>IFERROR(Sheet1!E24/Sheet1!E23,"-")</f>
        <v>0.89788472283156906</v>
      </c>
      <c r="E32" s="19">
        <f>IFERROR(Sheet1!G24/Sheet1!G23,"-")</f>
        <v>0.81481161277508407</v>
      </c>
      <c r="F32" s="19">
        <f>IFERROR(Sheet1!I24/Sheet1!I23,"-")</f>
        <v>0.63337639549062374</v>
      </c>
      <c r="G32" s="19">
        <f>IFERROR(Sheet1!K24/Sheet1!K23,"-")</f>
        <v>0.8297562516885626</v>
      </c>
      <c r="H32" s="19">
        <f>IFERROR(Sheet1!Q24/Sheet1!Q23,"-")</f>
        <v>0.82339448095278434</v>
      </c>
      <c r="I32" s="19">
        <f>IFERROR(Sheet1!S24/Sheet1!S23,"-")</f>
        <v>0.84476019116571965</v>
      </c>
      <c r="J32" s="19">
        <f>IFERROR(Sheet1!O24/Sheet1!O23,"-")</f>
        <v>0.7802318065214513</v>
      </c>
      <c r="K32" s="19">
        <f>IFERROR(Sheet1!M24/Sheet1!M23,"-")</f>
        <v>0.93175806736025391</v>
      </c>
      <c r="M32" s="36"/>
      <c r="N32" s="36"/>
      <c r="O32" s="36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>
      <c r="A33" s="89"/>
      <c r="B33" s="14" t="s">
        <v>10</v>
      </c>
      <c r="C33" s="15"/>
      <c r="D33" s="19"/>
      <c r="E33" s="19"/>
      <c r="F33" s="19"/>
      <c r="G33" s="19"/>
      <c r="H33" s="19"/>
      <c r="I33" s="19"/>
      <c r="J33" s="19"/>
      <c r="K33" s="19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>
      <c r="A34" s="89"/>
      <c r="B34" s="14" t="s">
        <v>26</v>
      </c>
      <c r="C34" s="15">
        <f>IFERROR((Sheet1!U49/((Sheet1!T11+Sheet1!U11)/2))*12,"-")</f>
        <v>0.10212385590533986</v>
      </c>
      <c r="D34" s="69">
        <f>IFERROR((Sheet1!E49/((Sheet1!D11+Sheet1!E11)/2))*12,"-")</f>
        <v>9.8690881712709608E-2</v>
      </c>
      <c r="E34" s="69">
        <f>IFERROR((Sheet1!G49/((Sheet1!G11+Sheet1!F11)/2))*12,"-")</f>
        <v>1.4120928996371629E-2</v>
      </c>
      <c r="F34" s="69">
        <f>IFERROR((Sheet1!I49/((Sheet1!H11+Sheet1!I11)/2))*12,"-")</f>
        <v>6.6213063236600062E-2</v>
      </c>
      <c r="G34" s="69">
        <f>IFERROR((Sheet1!K49/((Sheet1!J11+Sheet1!K11)/2))*12,"-")</f>
        <v>0.14028847494886978</v>
      </c>
      <c r="H34" s="69">
        <f>IFERROR((Sheet1!Q49/((Sheet1!P11+Sheet1!Q11)/2))*12,"-")</f>
        <v>0.10673276325684816</v>
      </c>
      <c r="I34" s="69">
        <f>IFERROR((Sheet1!S49/((Sheet1!R11+Sheet1!S11)/2))*12,"-")</f>
        <v>0.10083452684175714</v>
      </c>
      <c r="J34" s="69">
        <f>IFERROR((Sheet1!O49/((Sheet1!N11+Sheet1!O11)/2))*12,"-")</f>
        <v>0.12128586902724692</v>
      </c>
      <c r="K34" s="69">
        <f>IFERROR((Sheet1!M49/((Sheet1!M11+Sheet1!L11)/2))*12,"-")</f>
        <v>0.25162671852855678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>
      <c r="A35" s="89"/>
      <c r="B35" s="14" t="s">
        <v>10</v>
      </c>
      <c r="C35" s="37"/>
      <c r="D35" s="16"/>
      <c r="E35" s="16"/>
      <c r="F35" s="16"/>
      <c r="G35" s="16"/>
      <c r="H35" s="16"/>
      <c r="I35" s="16"/>
      <c r="J35" s="16"/>
      <c r="K35" s="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>
      <c r="A36" s="89"/>
      <c r="B36" s="14" t="s">
        <v>27</v>
      </c>
      <c r="C36" s="15">
        <f>IFERROR((Sheet1!U50/((Sheet1!T17+Sheet1!U17)/2))*12,"-")</f>
        <v>7.6160902687699723E-3</v>
      </c>
      <c r="D36" s="69">
        <f>IFERROR((Sheet1!E50/((Sheet1!D17+Sheet1!E17)/2))*12,"-")</f>
        <v>6.6335710103787686E-3</v>
      </c>
      <c r="E36" s="69">
        <f>IFERROR((Sheet1!G50/((Sheet1!G17+Sheet1!F17)/2))*12,"-")</f>
        <v>8.5042850682978226E-3</v>
      </c>
      <c r="F36" s="69">
        <f>IFERROR((Sheet1!I50/((Sheet1!H17+Sheet1!I17)/2))*12,"-")</f>
        <v>1.3352368153340512E-2</v>
      </c>
      <c r="G36" s="69">
        <f>IFERROR((Sheet1!K50/((Sheet1!J17+Sheet1!K17)/2))*12,"-")</f>
        <v>1.0032064599933544E-2</v>
      </c>
      <c r="H36" s="69">
        <f>IFERROR((Sheet1!Q50/((Sheet1!P17+Sheet1!Q17)/2))*12,"-")</f>
        <v>7.3794494072742739E-3</v>
      </c>
      <c r="I36" s="69">
        <f>IFERROR((Sheet1!S50/((Sheet1!R17+Sheet1!S17)/2))*12,"-")</f>
        <v>6.1557470736511976E-3</v>
      </c>
      <c r="J36" s="69">
        <f>IFERROR((Sheet1!O50/((Sheet1!N17+Sheet1!O17)/2))*12,"-")</f>
        <v>2.1064992684570627E-2</v>
      </c>
      <c r="K36" s="69">
        <f>IFERROR((Sheet1!M50/((Sheet1!M17+Sheet1!L17)/2))*12,"-")</f>
        <v>1.0298117644241282E-3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>
      <c r="A37" s="20" t="s">
        <v>10</v>
      </c>
      <c r="B37" s="34" t="s">
        <v>10</v>
      </c>
      <c r="C37" s="22"/>
      <c r="D37" s="38"/>
      <c r="E37" s="38"/>
      <c r="F37" s="38"/>
      <c r="G37" s="39"/>
      <c r="H37" s="39"/>
      <c r="I37" s="39"/>
      <c r="J37" s="39"/>
      <c r="K37" s="39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>
      <c r="A38" s="89" t="s">
        <v>28</v>
      </c>
      <c r="B38" s="14" t="s">
        <v>10</v>
      </c>
      <c r="C38" s="15"/>
      <c r="D38" s="40"/>
      <c r="E38" s="40"/>
      <c r="F38" s="40"/>
      <c r="G38" s="40"/>
      <c r="H38" s="40"/>
      <c r="I38" s="40"/>
      <c r="J38" s="40"/>
      <c r="K38" s="40"/>
      <c r="L38" s="4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>
      <c r="A39" s="89"/>
      <c r="B39" s="14" t="s">
        <v>29</v>
      </c>
      <c r="C39" s="15">
        <f>IFERROR(Sheet1!U33/Sheet1!U8,"-")</f>
        <v>0.52528642376955881</v>
      </c>
      <c r="D39" s="19">
        <f>IFERROR(Sheet1!E33/Sheet1!E8,"-")</f>
        <v>0.618109902000611</v>
      </c>
      <c r="E39" s="19">
        <f>IFERROR(Sheet1!G33/Sheet1!G8,"-")</f>
        <v>0.63052370426351634</v>
      </c>
      <c r="F39" s="19">
        <f>IFERROR(Sheet1!I33/Sheet1!I8,"-")</f>
        <v>0.46151492547854989</v>
      </c>
      <c r="G39" s="19">
        <f>IFERROR(Sheet1!K33/Sheet1!K8,"-")</f>
        <v>0.54738712933184974</v>
      </c>
      <c r="H39" s="19">
        <f>IFERROR(Sheet1!Q33/Sheet1!Q8,"-")</f>
        <v>0.46631528860704796</v>
      </c>
      <c r="I39" s="19">
        <f>IFERROR(Sheet1!S33/Sheet1!S8,"-")</f>
        <v>0.53471739526619833</v>
      </c>
      <c r="J39" s="19">
        <f>IFERROR(Sheet1!O33/Sheet1!O8,"-")</f>
        <v>0.18879637065148946</v>
      </c>
      <c r="K39" s="19">
        <f>IFERROR(Sheet1!M33/Sheet1!M8,"-")</f>
        <v>0.93355059473142221</v>
      </c>
      <c r="L39" s="4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>
      <c r="A40" s="89"/>
      <c r="B40" s="14" t="s">
        <v>10</v>
      </c>
      <c r="C40" s="15"/>
      <c r="D40" s="19"/>
      <c r="E40" s="19"/>
      <c r="F40" s="19"/>
      <c r="G40" s="19"/>
      <c r="H40" s="19"/>
      <c r="I40" s="19"/>
      <c r="L40" s="4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>
      <c r="A41" s="89"/>
      <c r="B41" s="14" t="s">
        <v>30</v>
      </c>
      <c r="C41" s="15">
        <f>IFERROR(Sheet1!U33/Sheet1!U17,"-")</f>
        <v>0.63721904726338341</v>
      </c>
      <c r="D41" s="19">
        <f>IFERROR(Sheet1!E33/Sheet1!E17,"-")</f>
        <v>0.78628012196863961</v>
      </c>
      <c r="E41" s="19">
        <f>IFERROR(Sheet1!G33/Sheet1!G17,"-")</f>
        <v>0.73904357094293049</v>
      </c>
      <c r="F41" s="19">
        <f>IFERROR(Sheet1!I33/Sheet1!I17,"-")</f>
        <v>0.554183074079028</v>
      </c>
      <c r="G41" s="19">
        <f>IFERROR(Sheet1!K33/Sheet1!K17,"-")</f>
        <v>0.67426847271693024</v>
      </c>
      <c r="H41" s="19">
        <f>IFERROR(Sheet1!Q33/Sheet1!Q17,"-")</f>
        <v>0.56276381199040093</v>
      </c>
      <c r="I41" s="19">
        <f>IFERROR(Sheet1!S33/Sheet1!S17,"-")</f>
        <v>0.63085386765694451</v>
      </c>
      <c r="J41" s="19">
        <f>IFERROR(Sheet1!O33/Sheet1!O17,"-")</f>
        <v>0.26552657545358532</v>
      </c>
      <c r="K41" s="19">
        <f>IFERROR(Sheet1!M33/Sheet1!M17,"-")</f>
        <v>1.2701372349179951</v>
      </c>
      <c r="L41" s="4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>
      <c r="A42" s="20"/>
      <c r="B42" s="21" t="s">
        <v>10</v>
      </c>
      <c r="C42" s="38"/>
      <c r="D42" s="39"/>
      <c r="E42" s="39"/>
      <c r="F42" s="39"/>
      <c r="G42" s="39"/>
      <c r="H42" s="39"/>
      <c r="I42" s="39"/>
      <c r="J42" s="39"/>
      <c r="K42" s="39"/>
      <c r="L42" s="4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>
      <c r="A43" s="42"/>
      <c r="B43" s="43"/>
      <c r="C43" s="17"/>
      <c r="D43" s="44"/>
      <c r="E43" s="44"/>
      <c r="F43" s="44"/>
      <c r="G43" s="44"/>
      <c r="H43" s="44"/>
      <c r="J43" s="44"/>
      <c r="K43" s="44"/>
      <c r="L43" s="4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ht="16.5" customHeight="1">
      <c r="A44" s="45" t="s">
        <v>31</v>
      </c>
      <c r="B44" s="7"/>
      <c r="C44" s="79">
        <f>Sheet1!U37</f>
        <v>72619</v>
      </c>
      <c r="D44" s="80">
        <f>Sheet1!E37</f>
        <v>30560</v>
      </c>
      <c r="E44" s="80">
        <f>Sheet1!G37</f>
        <v>191</v>
      </c>
      <c r="F44" s="80">
        <f>Sheet1!I37</f>
        <v>618</v>
      </c>
      <c r="G44" s="80">
        <f>Sheet1!K37</f>
        <v>4315</v>
      </c>
      <c r="H44" s="80">
        <f>Sheet1!Q37</f>
        <v>25849</v>
      </c>
      <c r="I44" s="80">
        <f>Sheet1!S37</f>
        <v>10658</v>
      </c>
      <c r="J44" s="80">
        <f>Sheet1!O37</f>
        <v>427</v>
      </c>
      <c r="K44" s="80">
        <f>Sheet1!M37</f>
        <v>1</v>
      </c>
      <c r="L44" s="41" t="s">
        <v>10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>
      <c r="A45" s="46"/>
      <c r="B45" s="3" t="s">
        <v>10</v>
      </c>
      <c r="C45" s="79"/>
      <c r="D45" s="80"/>
      <c r="E45" s="80"/>
      <c r="F45" s="80"/>
      <c r="G45" s="80"/>
      <c r="H45" s="81"/>
      <c r="I45" s="80"/>
      <c r="J45" s="80"/>
      <c r="K45" s="80"/>
      <c r="L45" s="4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>
      <c r="A46" s="45" t="s">
        <v>32</v>
      </c>
      <c r="B46" s="3"/>
      <c r="C46" s="79">
        <f>Sheet1!U38</f>
        <v>2790078</v>
      </c>
      <c r="D46" s="80">
        <f>Sheet1!E38</f>
        <v>550112</v>
      </c>
      <c r="E46" s="80">
        <f>Sheet1!G38</f>
        <v>16932</v>
      </c>
      <c r="F46" s="80">
        <f>Sheet1!I38</f>
        <v>101636</v>
      </c>
      <c r="G46" s="80">
        <f>Sheet1!K38</f>
        <v>125263</v>
      </c>
      <c r="H46" s="80">
        <f>Sheet1!Q38</f>
        <v>677042</v>
      </c>
      <c r="I46" s="80">
        <f>Sheet1!S38</f>
        <v>1309879</v>
      </c>
      <c r="J46" s="80">
        <f>Sheet1!O38</f>
        <v>8110</v>
      </c>
      <c r="K46" s="80">
        <f>Sheet1!M38</f>
        <v>1104</v>
      </c>
      <c r="L46" s="41" t="s">
        <v>10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>
      <c r="A47" s="46"/>
      <c r="B47" s="3" t="s">
        <v>10</v>
      </c>
      <c r="C47" s="79"/>
      <c r="D47" s="82"/>
      <c r="E47" s="82"/>
      <c r="F47" s="82"/>
      <c r="G47" s="82"/>
      <c r="H47" s="82"/>
      <c r="I47" s="82"/>
      <c r="J47" s="81"/>
      <c r="K47" s="81"/>
      <c r="L47" s="4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>
      <c r="A48" s="45" t="s">
        <v>33</v>
      </c>
      <c r="B48" s="47"/>
      <c r="C48" s="83">
        <f>Sheet1!U51</f>
        <v>202</v>
      </c>
      <c r="D48" s="84">
        <f>Sheet1!E51</f>
        <v>40</v>
      </c>
      <c r="E48" s="84">
        <f>Sheet1!G51</f>
        <v>6</v>
      </c>
      <c r="F48" s="84">
        <f>Sheet1!I51</f>
        <v>24</v>
      </c>
      <c r="G48" s="84">
        <f>Sheet1!K51</f>
        <v>25</v>
      </c>
      <c r="H48" s="84">
        <f>Sheet1!Q51</f>
        <v>40</v>
      </c>
      <c r="I48" s="84">
        <f>Sheet1!S51</f>
        <v>62</v>
      </c>
      <c r="J48" s="84">
        <f>Sheet1!O51</f>
        <v>4</v>
      </c>
      <c r="K48" s="84">
        <f>Sheet1!M51</f>
        <v>1</v>
      </c>
      <c r="L48" s="4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>
      <c r="A49" s="45"/>
      <c r="B49" s="47"/>
      <c r="C49" s="79"/>
      <c r="D49" s="82"/>
      <c r="E49" s="82"/>
      <c r="F49" s="82"/>
      <c r="G49" s="82"/>
      <c r="H49" s="82"/>
      <c r="I49" s="82"/>
      <c r="J49" s="82"/>
      <c r="K49" s="82"/>
      <c r="L49" s="4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>
      <c r="A50" s="45" t="s">
        <v>34</v>
      </c>
      <c r="B50" s="47"/>
      <c r="C50" s="79">
        <f>Sheet1!U34</f>
        <v>4814</v>
      </c>
      <c r="D50" s="80">
        <f>Sheet1!E34</f>
        <v>842</v>
      </c>
      <c r="E50" s="80">
        <f>Sheet1!G34</f>
        <v>127</v>
      </c>
      <c r="F50" s="80">
        <f>Sheet1!I34</f>
        <v>480</v>
      </c>
      <c r="G50" s="80">
        <f>Sheet1!K34</f>
        <v>798</v>
      </c>
      <c r="H50" s="80">
        <f>Sheet1!Q34</f>
        <v>1141</v>
      </c>
      <c r="I50" s="80">
        <f>Sheet1!S34</f>
        <v>1335</v>
      </c>
      <c r="J50" s="80">
        <f>Sheet1!O34</f>
        <v>71</v>
      </c>
      <c r="K50" s="80">
        <f>Sheet1!M34</f>
        <v>20</v>
      </c>
      <c r="L50" s="4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>
      <c r="A51" s="45"/>
      <c r="B51" s="47"/>
      <c r="C51" s="79"/>
      <c r="D51" s="82"/>
      <c r="E51" s="82"/>
      <c r="F51" s="82"/>
      <c r="G51" s="82"/>
      <c r="H51" s="82"/>
      <c r="I51" s="82"/>
      <c r="J51" s="82"/>
      <c r="K51" s="82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>
      <c r="A52" s="45" t="s">
        <v>35</v>
      </c>
      <c r="B52" s="7"/>
      <c r="C52" s="79">
        <f>Sheet1!U8</f>
        <v>700479974.47721887</v>
      </c>
      <c r="D52" s="80">
        <f>Sheet1!E8</f>
        <v>125457686.00213</v>
      </c>
      <c r="E52" s="80">
        <f>Sheet1!G8</f>
        <v>5840463.3776162406</v>
      </c>
      <c r="F52" s="80">
        <f>Sheet1!I8</f>
        <v>51638244.066055506</v>
      </c>
      <c r="G52" s="80">
        <f>Sheet1!K8</f>
        <v>54378964</v>
      </c>
      <c r="H52" s="80">
        <f>Sheet1!Q8</f>
        <v>181715415.53643</v>
      </c>
      <c r="I52" s="80">
        <f>Sheet1!S8</f>
        <v>262432974.87105721</v>
      </c>
      <c r="J52" s="80">
        <f>Sheet1!O8</f>
        <v>13013012.623930002</v>
      </c>
      <c r="K52" s="80">
        <f>Sheet1!M8</f>
        <v>6003214</v>
      </c>
      <c r="L52" s="1" t="s">
        <v>10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>
      <c r="A53" s="45"/>
      <c r="B53" s="7"/>
      <c r="C53" s="79"/>
      <c r="D53" s="85"/>
      <c r="E53" s="85"/>
      <c r="F53" s="85"/>
      <c r="G53" s="85"/>
      <c r="H53" s="85"/>
      <c r="I53" s="85"/>
      <c r="J53" s="85"/>
      <c r="K53" s="85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ht="15.7">
      <c r="A54" s="45" t="s">
        <v>36</v>
      </c>
      <c r="B54" s="7"/>
      <c r="C54" s="79">
        <f>Sheet1!U11</f>
        <v>170921003.58798403</v>
      </c>
      <c r="D54" s="80">
        <f>Sheet1!E11</f>
        <v>24123925</v>
      </c>
      <c r="E54" s="80">
        <f>Sheet1!G11</f>
        <v>1570392.7910062401</v>
      </c>
      <c r="F54" s="80">
        <f>Sheet1!I11</f>
        <v>18404441.470837764</v>
      </c>
      <c r="G54" s="80">
        <f>Sheet1!K11</f>
        <v>16539858</v>
      </c>
      <c r="H54" s="80">
        <f>Sheet1!Q11</f>
        <v>45495817.386859998</v>
      </c>
      <c r="I54" s="80">
        <f>Sheet1!S11</f>
        <v>58786577.738499999</v>
      </c>
      <c r="J54" s="80">
        <f>Sheet1!O11</f>
        <v>5903324.2007800005</v>
      </c>
      <c r="K54" s="80">
        <f>Sheet1!M11</f>
        <v>96667</v>
      </c>
      <c r="M54" s="36"/>
      <c r="N54" s="36"/>
      <c r="O54" s="36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>
      <c r="A55" s="45"/>
      <c r="B55" s="7" t="s">
        <v>10</v>
      </c>
      <c r="C55" s="79"/>
      <c r="D55" s="86"/>
      <c r="E55" s="86"/>
      <c r="F55" s="86"/>
      <c r="G55" s="86"/>
      <c r="H55" s="86"/>
      <c r="I55" s="86"/>
      <c r="J55" s="86"/>
      <c r="K55" s="8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>
      <c r="A56" s="45" t="s">
        <v>37</v>
      </c>
      <c r="B56" s="7"/>
      <c r="C56" s="79">
        <f>Sheet1!U13</f>
        <v>159578700.79390082</v>
      </c>
      <c r="D56" s="80">
        <f>Sheet1!E13</f>
        <v>20335518</v>
      </c>
      <c r="E56" s="80">
        <f>Sheet1!G13</f>
        <v>456077.34227624023</v>
      </c>
      <c r="F56" s="80">
        <f>Sheet1!I13</f>
        <v>17094592.77779457</v>
      </c>
      <c r="G56" s="80">
        <f>Sheet1!K13</f>
        <v>16072830</v>
      </c>
      <c r="H56" s="80">
        <f>Sheet1!Q13</f>
        <v>42190618.892829999</v>
      </c>
      <c r="I56" s="80">
        <f>Sheet1!S13</f>
        <v>57691121.156580001</v>
      </c>
      <c r="J56" s="80">
        <f>Sheet1!O13</f>
        <v>5641275.6244200002</v>
      </c>
      <c r="K56" s="80">
        <f>Sheet1!M13</f>
        <v>96667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>
      <c r="C57" s="77"/>
      <c r="D57" s="87"/>
      <c r="E57" s="87"/>
      <c r="F57" s="87"/>
      <c r="G57" s="87"/>
      <c r="H57" s="87"/>
      <c r="I57" s="87"/>
      <c r="J57" s="87"/>
      <c r="K57" s="87"/>
      <c r="L57" s="4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>
      <c r="A58" s="6" t="s">
        <v>38</v>
      </c>
      <c r="C58" s="79">
        <f>Sheet1!U17</f>
        <v>577435063.02196789</v>
      </c>
      <c r="D58" s="80">
        <f>Sheet1!E17</f>
        <v>98624696</v>
      </c>
      <c r="E58" s="80">
        <f>Sheet1!G17</f>
        <v>4982859.9398699999</v>
      </c>
      <c r="F58" s="80">
        <f>Sheet1!I17</f>
        <v>43003515.402547821</v>
      </c>
      <c r="G58" s="80">
        <f>Sheet1!K17</f>
        <v>44146132</v>
      </c>
      <c r="H58" s="80">
        <f>Sheet1!Q17</f>
        <v>150572362.03678524</v>
      </c>
      <c r="I58" s="80">
        <f>Sheet1!S17</f>
        <v>222440542.80938613</v>
      </c>
      <c r="J58" s="80">
        <f>Sheet1!O17</f>
        <v>9252593.8333786726</v>
      </c>
      <c r="K58" s="80">
        <f>Sheet1!M17</f>
        <v>4412361</v>
      </c>
      <c r="L58" s="4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>
      <c r="C59" s="77"/>
      <c r="D59" s="87"/>
      <c r="E59" s="87"/>
      <c r="F59" s="87"/>
      <c r="G59" s="87"/>
      <c r="H59" s="87"/>
      <c r="I59" s="87"/>
      <c r="J59" s="87"/>
      <c r="K59" s="87"/>
      <c r="L59" s="4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>
      <c r="A60" s="45" t="s">
        <v>39</v>
      </c>
      <c r="C60" s="79">
        <f>Sheet1!U42</f>
        <v>92724052.436338693</v>
      </c>
      <c r="D60" s="80">
        <f>Sheet1!E42</f>
        <v>6221404</v>
      </c>
      <c r="E60" s="80">
        <f>Sheet1!G42</f>
        <v>779353.12471623998</v>
      </c>
      <c r="F60" s="80">
        <f>Sheet1!I42</f>
        <v>9015851.7327324543</v>
      </c>
      <c r="G60" s="80">
        <f>Sheet1!K42</f>
        <v>10564592</v>
      </c>
      <c r="H60" s="80">
        <f>Sheet1!Q42</f>
        <v>23488674.746399999</v>
      </c>
      <c r="I60" s="80">
        <f>Sheet1!S42</f>
        <v>39411285.158459999</v>
      </c>
      <c r="J60" s="80">
        <f>Sheet1!O42</f>
        <v>3242891.6740299999</v>
      </c>
      <c r="K60" s="80">
        <f>Sheet1!M42</f>
        <v>0</v>
      </c>
      <c r="L60" s="4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>
      <c r="B61" s="49" t="s">
        <v>10</v>
      </c>
      <c r="C61" s="48"/>
      <c r="D61" s="2"/>
      <c r="E61" s="2"/>
      <c r="F61" s="2"/>
      <c r="G61" s="2"/>
      <c r="H61" s="2"/>
      <c r="I61" s="2"/>
      <c r="J61" s="2"/>
      <c r="K61" s="2"/>
      <c r="L61" s="4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>
      <c r="A62" s="6" t="s">
        <v>40</v>
      </c>
      <c r="B62" s="6"/>
      <c r="C62" s="79">
        <f>Sheet1!U42/C80</f>
        <v>603664.74917522958</v>
      </c>
      <c r="D62" s="78">
        <f>Sheet1!E42/D80</f>
        <v>40503.43127266004</v>
      </c>
      <c r="E62" s="78">
        <f>Sheet1!G42/E80</f>
        <v>5073.8508098938883</v>
      </c>
      <c r="F62" s="78">
        <f>Sheet1!I42/F80</f>
        <v>58696.225324898027</v>
      </c>
      <c r="G62" s="78">
        <f>Sheet1!K42/G80</f>
        <v>68779.045050875022</v>
      </c>
      <c r="H62" s="78">
        <f>Sheet1!Q42/H80</f>
        <v>152919.16796862538</v>
      </c>
      <c r="I62" s="78">
        <f>Sheet1!S42/I80</f>
        <v>256580.71390041398</v>
      </c>
      <c r="J62" s="78">
        <f>Sheet1!O42/J80</f>
        <v>21112.31484786321</v>
      </c>
      <c r="K62" s="78">
        <f>Sheet1!M42/K80</f>
        <v>0</v>
      </c>
      <c r="L62" s="4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>
      <c r="A63" s="51"/>
      <c r="B63" s="51"/>
      <c r="C63" s="93"/>
      <c r="D63" s="50"/>
      <c r="E63" s="50"/>
      <c r="F63" s="50"/>
      <c r="G63" s="50"/>
      <c r="H63" s="50"/>
      <c r="I63" s="50"/>
      <c r="J63" s="50"/>
      <c r="K63" s="50"/>
      <c r="L63" s="4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>
      <c r="A64" s="45" t="s">
        <v>41</v>
      </c>
      <c r="B64" s="51"/>
      <c r="C64" s="15">
        <f>C60/C56</f>
        <v>0.58105531612325712</v>
      </c>
      <c r="D64" s="19">
        <f>D60/D56</f>
        <v>0.30593781776298984</v>
      </c>
      <c r="E64" s="19">
        <f t="shared" ref="E64:K64" si="0">E60/E56</f>
        <v>1.708817896601835</v>
      </c>
      <c r="F64" s="19">
        <f t="shared" si="0"/>
        <v>0.52740956452872112</v>
      </c>
      <c r="G64" s="19">
        <f t="shared" si="0"/>
        <v>0.65729507498057282</v>
      </c>
      <c r="H64" s="19">
        <f t="shared" si="0"/>
        <v>0.55672742810586584</v>
      </c>
      <c r="I64" s="19">
        <f t="shared" si="0"/>
        <v>0.68314299268848444</v>
      </c>
      <c r="J64" s="19">
        <f t="shared" si="0"/>
        <v>0.57485077665628392</v>
      </c>
      <c r="K64" s="19">
        <f t="shared" si="0"/>
        <v>0</v>
      </c>
      <c r="L64" s="4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>
      <c r="A65" s="51"/>
      <c r="B65" s="51"/>
      <c r="C65" s="52"/>
      <c r="D65" s="39"/>
      <c r="E65" s="39"/>
      <c r="F65" s="39"/>
      <c r="G65" s="39"/>
      <c r="H65" s="39"/>
      <c r="I65" s="39"/>
      <c r="J65" s="39"/>
      <c r="K65" s="39"/>
      <c r="L65" s="4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>
      <c r="A66" s="6" t="s">
        <v>42</v>
      </c>
      <c r="C66" s="79">
        <f>Sheet1!U47</f>
        <v>419973442.24900794</v>
      </c>
      <c r="D66" s="78">
        <f>Sheet1!E47</f>
        <v>50907389</v>
      </c>
      <c r="E66" s="78">
        <f>Sheet1!G47</f>
        <v>3120469.2776899999</v>
      </c>
      <c r="F66" s="78">
        <f>Sheet1!I47</f>
        <v>32124345.815317824</v>
      </c>
      <c r="G66" s="78">
        <f>Sheet1!K47</f>
        <v>32922100</v>
      </c>
      <c r="H66" s="78">
        <f>Sheet1!Q47</f>
        <v>113567580.45952526</v>
      </c>
      <c r="I66" s="78">
        <f>Sheet1!S47</f>
        <v>175969281.39911616</v>
      </c>
      <c r="J66" s="78">
        <f>Sheet1!O47</f>
        <v>7530227.2973586731</v>
      </c>
      <c r="K66" s="78">
        <f>Sheet1!M47</f>
        <v>3832049</v>
      </c>
      <c r="L66" s="4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>
      <c r="B67" s="2" t="s">
        <v>10</v>
      </c>
      <c r="C67" s="48"/>
      <c r="D67" s="50"/>
      <c r="E67" s="50"/>
      <c r="F67" s="50"/>
      <c r="G67" s="50"/>
      <c r="H67" s="50"/>
      <c r="I67" s="50"/>
      <c r="J67" s="50"/>
      <c r="K67" s="50"/>
      <c r="L67" s="4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>
      <c r="A68" s="6" t="s">
        <v>43</v>
      </c>
      <c r="B68" s="6"/>
      <c r="C68" s="79">
        <f>Sheet1!U47/C80</f>
        <v>2734168.2768833456</v>
      </c>
      <c r="D68" s="80">
        <f>Sheet1!E47/D80</f>
        <v>331424.21415360097</v>
      </c>
      <c r="E68" s="80">
        <f>Sheet1!G47/E80</f>
        <v>20315.303897217418</v>
      </c>
      <c r="F68" s="80">
        <f>Sheet1!I47/F80</f>
        <v>209140.28938</v>
      </c>
      <c r="G68" s="80">
        <f>Sheet1!K47/G80</f>
        <v>214333.93727551546</v>
      </c>
      <c r="H68" s="80">
        <f>Sheet1!Q47/H80</f>
        <v>739363.12284890527</v>
      </c>
      <c r="I68" s="80">
        <f>Sheet1!S47/I80</f>
        <v>1145619.1713716832</v>
      </c>
      <c r="J68" s="80">
        <f>Sheet1!O47/J80</f>
        <v>49024.310880000005</v>
      </c>
      <c r="K68" s="80">
        <f>Sheet1!M47/K80</f>
        <v>24947.927076422882</v>
      </c>
      <c r="L68" s="4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>
      <c r="A69" s="51"/>
      <c r="B69" s="51"/>
      <c r="C69" s="93"/>
      <c r="D69" s="50"/>
      <c r="E69" s="50"/>
      <c r="F69" s="50"/>
      <c r="G69" s="50"/>
      <c r="H69" s="50"/>
      <c r="I69" s="50"/>
      <c r="J69" s="50"/>
      <c r="K69" s="50"/>
      <c r="L69" s="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>
      <c r="A70" s="45" t="s">
        <v>44</v>
      </c>
      <c r="B70" s="51"/>
      <c r="C70" s="15">
        <f>C66/Sheet1!U17</f>
        <v>0.72730852201995655</v>
      </c>
      <c r="D70" s="69">
        <f>D66/Sheet1!E17</f>
        <v>0.51617283565568606</v>
      </c>
      <c r="E70" s="69">
        <f>E66/Sheet1!G17</f>
        <v>0.62624061590047653</v>
      </c>
      <c r="F70" s="69">
        <f>F66/Sheet1!I17</f>
        <v>0.74701673839005633</v>
      </c>
      <c r="G70" s="69">
        <f>G66/Sheet1!K17</f>
        <v>0.74575276493079845</v>
      </c>
      <c r="H70" s="69">
        <f>H66/Sheet1!Q17</f>
        <v>0.75423921710001718</v>
      </c>
      <c r="I70" s="69">
        <f>I66/Sheet1!S17</f>
        <v>0.7910845710797777</v>
      </c>
      <c r="J70" s="69">
        <f>J66/Sheet1!O17</f>
        <v>0.81385041135096914</v>
      </c>
      <c r="K70" s="69">
        <f>K66/Sheet1!M17</f>
        <v>0.86848038952388529</v>
      </c>
      <c r="L70" s="4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>
      <c r="B71" s="2" t="s">
        <v>10</v>
      </c>
      <c r="C71" s="53"/>
      <c r="D71" s="39"/>
      <c r="E71" s="39"/>
      <c r="F71" s="39"/>
      <c r="G71" s="39"/>
      <c r="H71" s="39"/>
      <c r="I71" s="39"/>
      <c r="J71" s="39"/>
      <c r="K71" s="39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5" s="6" customFormat="1">
      <c r="A72" s="6" t="s">
        <v>45</v>
      </c>
      <c r="B72" s="2"/>
      <c r="C72" s="79">
        <f>Sheet1!U43</f>
        <v>449785533.89738262</v>
      </c>
      <c r="D72" s="80">
        <f>Sheet1!E43</f>
        <v>56079957</v>
      </c>
      <c r="E72" s="80">
        <f>Sheet1!G43</f>
        <v>3198860.8263862403</v>
      </c>
      <c r="F72" s="80">
        <f>Sheet1!I43</f>
        <v>34090684.89425917</v>
      </c>
      <c r="G72" s="80">
        <f>Sheet1!K43</f>
        <v>35862464</v>
      </c>
      <c r="H72" s="80">
        <f>Sheet1!Q43</f>
        <v>123522834.41832</v>
      </c>
      <c r="I72" s="80">
        <f>Sheet1!S43</f>
        <v>184129463.94705719</v>
      </c>
      <c r="J72" s="80">
        <f>Sheet1!O43</f>
        <v>8180006.8113599997</v>
      </c>
      <c r="K72" s="80">
        <f>Sheet1!M43</f>
        <v>4721262</v>
      </c>
      <c r="L72" s="7" t="s">
        <v>10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</row>
    <row r="73" spans="1:35">
      <c r="A73" s="2" t="s">
        <v>10</v>
      </c>
      <c r="B73" s="2" t="s">
        <v>10</v>
      </c>
      <c r="C73" s="48"/>
      <c r="D73" s="50"/>
      <c r="E73" s="50"/>
      <c r="F73" s="50"/>
      <c r="G73" s="50"/>
      <c r="H73" s="50"/>
      <c r="I73" s="54"/>
      <c r="J73" s="50"/>
      <c r="K73" s="50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5">
      <c r="A74" s="6" t="s">
        <v>46</v>
      </c>
      <c r="B74" s="6"/>
      <c r="C74" s="79">
        <f>Sheet1!U43/C80</f>
        <v>2928255.0144066098</v>
      </c>
      <c r="D74" s="78">
        <f>Sheet1!E43/D80</f>
        <v>365099.37051559909</v>
      </c>
      <c r="E74" s="78">
        <f>Sheet1!G43/E80</f>
        <v>20825.659229386096</v>
      </c>
      <c r="F74" s="78">
        <f>Sheet1!I43/F80</f>
        <v>221941.81773961891</v>
      </c>
      <c r="G74" s="78">
        <f>Sheet1!K43/G80</f>
        <v>233476.69527525376</v>
      </c>
      <c r="H74" s="78">
        <f>Sheet1!Q43/H80</f>
        <v>804175.17243159097</v>
      </c>
      <c r="I74" s="78">
        <f>Sheet1!S43/I80</f>
        <v>1198744.7026830865</v>
      </c>
      <c r="J74" s="78">
        <f>Sheet1!O43/J80</f>
        <v>53254.593929892791</v>
      </c>
      <c r="K74" s="78">
        <f>Sheet1!M43/K80</f>
        <v>30737.002602181354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5">
      <c r="A75" s="51"/>
      <c r="B75" s="51"/>
      <c r="C75" s="93"/>
      <c r="D75" s="50"/>
      <c r="E75" s="50"/>
      <c r="F75" s="50"/>
      <c r="G75" s="50"/>
      <c r="H75" s="50"/>
      <c r="I75" s="50"/>
      <c r="J75" s="50"/>
      <c r="K75" s="50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5" s="6" customFormat="1">
      <c r="A76" s="90" t="s">
        <v>47</v>
      </c>
      <c r="B76" s="90"/>
      <c r="C76" s="15">
        <f>C72/C52</f>
        <v>0.64211048179223951</v>
      </c>
      <c r="D76" s="69">
        <f>D72/D52</f>
        <v>0.44700296001831152</v>
      </c>
      <c r="E76" s="69">
        <f t="shared" ref="E76:K76" si="1">E72/E52</f>
        <v>0.54770668345357232</v>
      </c>
      <c r="F76" s="69">
        <f t="shared" si="1"/>
        <v>0.66018288403940406</v>
      </c>
      <c r="G76" s="69">
        <f t="shared" si="1"/>
        <v>0.65949149012842545</v>
      </c>
      <c r="H76" s="69">
        <f t="shared" si="1"/>
        <v>0.67975979942965459</v>
      </c>
      <c r="I76" s="69">
        <f t="shared" si="1"/>
        <v>0.70162472546571797</v>
      </c>
      <c r="J76" s="69">
        <f t="shared" si="1"/>
        <v>0.62860208068326551</v>
      </c>
      <c r="K76" s="69">
        <f t="shared" si="1"/>
        <v>0.78645572188497692</v>
      </c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</row>
    <row r="77" spans="1:35" hidden="1">
      <c r="A77" s="55"/>
      <c r="B77" s="56" t="s">
        <v>10</v>
      </c>
      <c r="C77" s="57"/>
      <c r="D77" s="58"/>
      <c r="E77" s="58"/>
      <c r="F77" s="58"/>
      <c r="G77" s="58"/>
      <c r="H77" s="58"/>
      <c r="I77" s="58"/>
      <c r="J77" s="58"/>
      <c r="K77" s="58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5" ht="18" hidden="1" thickBot="1">
      <c r="A78" s="91" t="s">
        <v>48</v>
      </c>
      <c r="B78" s="91"/>
      <c r="C78" s="59"/>
      <c r="D78" s="60"/>
      <c r="E78" s="60"/>
      <c r="F78" s="60"/>
      <c r="G78" s="60"/>
      <c r="H78" s="60"/>
      <c r="I78" s="60"/>
      <c r="J78" s="60"/>
      <c r="K78" s="60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5">
      <c r="B79" s="2" t="s">
        <v>10</v>
      </c>
      <c r="C79" s="94"/>
      <c r="D79" s="2"/>
      <c r="E79" s="2"/>
      <c r="F79" s="2"/>
      <c r="G79" s="2"/>
      <c r="H79" s="2"/>
      <c r="I79" s="2"/>
      <c r="J79" s="2"/>
      <c r="K79" s="2"/>
      <c r="L79" s="4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>
      <c r="A80" s="6" t="s">
        <v>49</v>
      </c>
      <c r="C80" s="94">
        <f>+Sheet1!U48</f>
        <v>153.6019</v>
      </c>
      <c r="D80" s="61">
        <f>Sheet1!E48</f>
        <v>153.6019</v>
      </c>
      <c r="E80" s="61">
        <f>Sheet1!G48</f>
        <v>153.6019</v>
      </c>
      <c r="F80" s="61">
        <f>Sheet1!I48</f>
        <v>153.6019</v>
      </c>
      <c r="G80" s="61">
        <f>Sheet1!K48</f>
        <v>153.6019</v>
      </c>
      <c r="H80" s="61">
        <f>Sheet1!Q48</f>
        <v>153.6019</v>
      </c>
      <c r="I80" s="61">
        <f>Sheet1!S48</f>
        <v>153.6019</v>
      </c>
      <c r="J80" s="61">
        <f>Sheet1!O48</f>
        <v>153.6019</v>
      </c>
      <c r="K80" s="61">
        <f>Sheet1!M48</f>
        <v>153.6019</v>
      </c>
      <c r="L80" s="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hidden="1">
      <c r="A81" s="91" t="s">
        <v>50</v>
      </c>
      <c r="B81" s="91"/>
      <c r="C81" s="62"/>
      <c r="D81" s="61"/>
      <c r="E81" s="61"/>
      <c r="F81" s="61"/>
      <c r="G81" s="61"/>
      <c r="H81" s="61"/>
      <c r="I81" s="61"/>
      <c r="J81" s="61"/>
      <c r="K81" s="61"/>
      <c r="L81" s="4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>
      <c r="D82" s="2"/>
      <c r="E82" s="2"/>
      <c r="F82" s="2"/>
      <c r="G82" s="2"/>
      <c r="H82" s="2"/>
      <c r="I82" s="2"/>
      <c r="J82" s="2"/>
      <c r="K82" s="2"/>
      <c r="L82" s="4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>
      <c r="D83" s="2"/>
      <c r="E83" s="2"/>
      <c r="F83" s="2"/>
      <c r="G83" s="2"/>
      <c r="H83" s="2"/>
      <c r="I83" s="2"/>
      <c r="J83" s="2"/>
      <c r="K83" s="2"/>
      <c r="L83" s="4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>
      <c r="D84" s="2"/>
      <c r="E84" s="2"/>
      <c r="F84" s="2"/>
      <c r="G84" s="2"/>
      <c r="H84" s="2"/>
      <c r="I84" s="2"/>
      <c r="J84" s="26"/>
      <c r="K84" s="2"/>
      <c r="L84" s="4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>
      <c r="D85" s="2"/>
      <c r="E85" s="2"/>
      <c r="F85" s="2"/>
      <c r="G85" s="2"/>
      <c r="H85" s="2"/>
      <c r="I85" s="2"/>
      <c r="J85" s="2"/>
      <c r="K85" s="2"/>
      <c r="L85" s="4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>
      <c r="D86" s="63"/>
      <c r="E86" s="64"/>
      <c r="F86" s="2"/>
      <c r="G86" s="2"/>
      <c r="H86" s="2"/>
      <c r="I86" s="2"/>
      <c r="J86" s="2"/>
      <c r="K86" s="2"/>
      <c r="L86" s="4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>
      <c r="D87" s="2"/>
      <c r="E87" s="2"/>
      <c r="F87" s="2"/>
      <c r="G87" s="2"/>
      <c r="H87" s="2"/>
      <c r="I87" s="2"/>
      <c r="J87" s="2"/>
      <c r="K87" s="2"/>
      <c r="L87" s="4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>
      <c r="D88" s="2"/>
      <c r="E88" s="2"/>
      <c r="F88" s="2"/>
      <c r="G88" s="2"/>
      <c r="H88" s="2"/>
      <c r="I88" s="2"/>
      <c r="J88" s="2"/>
      <c r="K88" s="2"/>
      <c r="L88" s="4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>
      <c r="D89" s="2"/>
      <c r="E89" s="2"/>
      <c r="F89" s="2"/>
      <c r="G89" s="2"/>
      <c r="H89" s="2"/>
      <c r="I89" s="2"/>
      <c r="J89" s="2"/>
      <c r="K89" s="2"/>
      <c r="L89" s="4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>
      <c r="D90" s="2"/>
      <c r="E90" s="2"/>
      <c r="F90" s="2"/>
      <c r="G90" s="2"/>
      <c r="H90" s="2"/>
      <c r="I90" s="2"/>
      <c r="J90" s="2"/>
      <c r="K90" s="2"/>
      <c r="L90" s="4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>
      <c r="D91" s="2"/>
      <c r="E91" s="2"/>
      <c r="F91" s="2"/>
      <c r="G91" s="2"/>
      <c r="H91" s="2"/>
      <c r="I91" s="2"/>
      <c r="J91" s="2"/>
      <c r="K91" s="2"/>
      <c r="L91" s="4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>
      <c r="D92" s="2"/>
      <c r="E92" s="2"/>
      <c r="F92" s="2"/>
      <c r="G92" s="2"/>
      <c r="H92" s="2"/>
      <c r="I92" s="2"/>
      <c r="J92" s="2"/>
      <c r="K92" s="2"/>
      <c r="L92" s="4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>
      <c r="D93" s="2"/>
      <c r="E93" s="2"/>
      <c r="F93" s="2"/>
      <c r="G93" s="2"/>
      <c r="H93" s="2"/>
      <c r="I93" s="2"/>
      <c r="J93" s="2"/>
      <c r="K93" s="2"/>
      <c r="L93" s="4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>
      <c r="D94" s="2"/>
      <c r="E94" s="2"/>
      <c r="F94" s="2"/>
      <c r="G94" s="2"/>
      <c r="H94" s="2"/>
      <c r="I94" s="2"/>
      <c r="J94" s="2"/>
      <c r="K94" s="2"/>
      <c r="L94" s="4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>
      <c r="D95" s="2"/>
      <c r="E95" s="2"/>
      <c r="F95" s="2"/>
      <c r="G95" s="2"/>
      <c r="H95" s="2"/>
      <c r="I95" s="2"/>
      <c r="J95" s="2"/>
      <c r="K95" s="2"/>
      <c r="L95" s="4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>
      <c r="D96" s="2"/>
      <c r="E96" s="2"/>
      <c r="F96" s="2"/>
      <c r="G96" s="2"/>
      <c r="H96" s="2"/>
      <c r="I96" s="2"/>
      <c r="J96" s="2"/>
      <c r="K96" s="2"/>
      <c r="L96" s="4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4:35">
      <c r="D97" s="2"/>
      <c r="E97" s="2"/>
      <c r="F97" s="2"/>
      <c r="G97" s="2"/>
      <c r="H97" s="2"/>
      <c r="I97" s="2"/>
      <c r="J97" s="2"/>
      <c r="K97" s="2"/>
      <c r="L97" s="4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4:35">
      <c r="D98" s="2"/>
      <c r="E98" s="2"/>
      <c r="F98" s="2"/>
      <c r="G98" s="2"/>
      <c r="H98" s="2"/>
      <c r="I98" s="2"/>
      <c r="J98" s="2"/>
      <c r="K98" s="2"/>
      <c r="L98" s="4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4:35">
      <c r="D99" s="2"/>
      <c r="E99" s="2"/>
      <c r="F99" s="2"/>
      <c r="G99" s="2"/>
      <c r="H99" s="2"/>
      <c r="I99" s="2"/>
      <c r="J99" s="2"/>
      <c r="K99" s="2"/>
      <c r="L99" s="4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4:35">
      <c r="D100" s="2"/>
      <c r="E100" s="2"/>
      <c r="F100" s="2"/>
      <c r="G100" s="2"/>
      <c r="H100" s="2"/>
      <c r="I100" s="2"/>
      <c r="J100" s="2"/>
      <c r="K100" s="2"/>
      <c r="L100" s="4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4:35">
      <c r="D101" s="2"/>
      <c r="E101" s="2"/>
      <c r="F101" s="2"/>
      <c r="G101" s="2"/>
      <c r="H101" s="2"/>
      <c r="I101" s="2"/>
      <c r="J101" s="2"/>
      <c r="K101" s="2"/>
      <c r="L101" s="4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4:35">
      <c r="D102" s="2"/>
      <c r="E102" s="2"/>
      <c r="F102" s="2"/>
      <c r="G102" s="2"/>
      <c r="H102" s="2"/>
      <c r="I102" s="2"/>
      <c r="J102" s="2"/>
      <c r="K102" s="2"/>
      <c r="L102" s="4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4:35">
      <c r="D103" s="2"/>
      <c r="E103" s="2"/>
      <c r="F103" s="2"/>
      <c r="G103" s="2"/>
      <c r="H103" s="2"/>
      <c r="I103" s="2"/>
      <c r="J103" s="2"/>
      <c r="K103" s="2"/>
      <c r="L103" s="4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4:35">
      <c r="D104" s="2"/>
      <c r="E104" s="2"/>
      <c r="F104" s="2"/>
      <c r="G104" s="2"/>
      <c r="H104" s="2"/>
      <c r="I104" s="2"/>
      <c r="J104" s="2"/>
      <c r="K104" s="2"/>
      <c r="L104" s="4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4:35">
      <c r="D105" s="2"/>
      <c r="E105" s="2"/>
      <c r="F105" s="2"/>
      <c r="G105" s="2"/>
      <c r="H105" s="2"/>
      <c r="I105" s="2"/>
      <c r="J105" s="2"/>
      <c r="K105" s="2"/>
      <c r="L105" s="4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4:35">
      <c r="D106" s="2"/>
      <c r="E106" s="2"/>
      <c r="F106" s="2"/>
      <c r="G106" s="2"/>
      <c r="H106" s="2"/>
      <c r="I106" s="2"/>
      <c r="J106" s="2"/>
      <c r="K106" s="2"/>
      <c r="L106" s="4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4:35">
      <c r="D107" s="2"/>
      <c r="E107" s="2"/>
      <c r="F107" s="2"/>
      <c r="G107" s="2"/>
      <c r="H107" s="2"/>
      <c r="I107" s="2"/>
      <c r="J107" s="2"/>
      <c r="K107" s="2"/>
      <c r="L107" s="4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4:35">
      <c r="D108" s="2"/>
      <c r="E108" s="2"/>
      <c r="F108" s="2"/>
      <c r="G108" s="2"/>
      <c r="H108" s="2"/>
      <c r="I108" s="2"/>
      <c r="J108" s="2"/>
      <c r="K108" s="2"/>
      <c r="L108" s="4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4:35">
      <c r="D109" s="2"/>
      <c r="E109" s="2"/>
      <c r="F109" s="2"/>
      <c r="G109" s="2"/>
      <c r="H109" s="2"/>
      <c r="I109" s="2"/>
      <c r="J109" s="2"/>
      <c r="K109" s="2"/>
      <c r="L109" s="4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4:35">
      <c r="D110" s="2"/>
      <c r="E110" s="2"/>
      <c r="F110" s="2"/>
      <c r="G110" s="2"/>
      <c r="H110" s="2"/>
      <c r="I110" s="2"/>
      <c r="J110" s="2"/>
      <c r="K110" s="2"/>
      <c r="L110" s="4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4:35">
      <c r="D111" s="2"/>
      <c r="E111" s="2"/>
      <c r="F111" s="2"/>
      <c r="G111" s="2"/>
      <c r="H111" s="2"/>
      <c r="I111" s="2"/>
      <c r="J111" s="2"/>
      <c r="K111" s="2"/>
      <c r="L111" s="4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4:35">
      <c r="D112" s="2"/>
      <c r="E112" s="2"/>
      <c r="F112" s="2"/>
      <c r="G112" s="2"/>
      <c r="H112" s="2"/>
      <c r="I112" s="2"/>
      <c r="J112" s="2"/>
      <c r="K112" s="2"/>
      <c r="L112" s="4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4:35">
      <c r="D113" s="2"/>
      <c r="E113" s="2"/>
      <c r="F113" s="2"/>
      <c r="G113" s="2"/>
      <c r="H113" s="2"/>
      <c r="I113" s="2"/>
      <c r="J113" s="2"/>
      <c r="K113" s="2"/>
      <c r="L113" s="4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4:35">
      <c r="D114" s="2"/>
      <c r="E114" s="2"/>
      <c r="F114" s="2"/>
      <c r="G114" s="2"/>
      <c r="H114" s="2"/>
      <c r="I114" s="2"/>
      <c r="J114" s="2"/>
      <c r="K114" s="2"/>
      <c r="L114" s="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4:35">
      <c r="D115" s="2"/>
      <c r="E115" s="2"/>
      <c r="F115" s="2"/>
      <c r="G115" s="2"/>
      <c r="H115" s="2"/>
      <c r="I115" s="2"/>
      <c r="J115" s="2"/>
      <c r="K115" s="2"/>
      <c r="L115" s="4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4:35">
      <c r="D116" s="2"/>
      <c r="E116" s="2"/>
      <c r="F116" s="2"/>
      <c r="G116" s="2"/>
      <c r="H116" s="2"/>
      <c r="I116" s="2"/>
      <c r="J116" s="2"/>
      <c r="K116" s="2"/>
      <c r="L116" s="4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4:35">
      <c r="D117" s="2"/>
      <c r="E117" s="2"/>
      <c r="F117" s="2"/>
      <c r="G117" s="2"/>
      <c r="H117" s="2"/>
      <c r="I117" s="2"/>
      <c r="J117" s="2"/>
      <c r="K117" s="2"/>
      <c r="L117" s="4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4:35">
      <c r="D118" s="2"/>
      <c r="E118" s="2"/>
      <c r="F118" s="2"/>
      <c r="G118" s="2"/>
      <c r="H118" s="2"/>
      <c r="I118" s="2"/>
      <c r="J118" s="2"/>
      <c r="K118" s="2"/>
      <c r="L118" s="4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4:35">
      <c r="D119" s="2"/>
      <c r="E119" s="2"/>
      <c r="F119" s="2"/>
      <c r="G119" s="2"/>
      <c r="H119" s="2"/>
      <c r="I119" s="2"/>
      <c r="J119" s="2"/>
      <c r="K119" s="2"/>
      <c r="L119" s="4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4:35">
      <c r="D120" s="2"/>
      <c r="E120" s="2"/>
      <c r="F120" s="2"/>
      <c r="G120" s="2"/>
      <c r="H120" s="2"/>
      <c r="I120" s="2"/>
      <c r="J120" s="2"/>
      <c r="K120" s="2"/>
      <c r="L120" s="4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4:35">
      <c r="D121" s="2"/>
      <c r="E121" s="2"/>
      <c r="F121" s="2"/>
      <c r="G121" s="2"/>
      <c r="H121" s="2"/>
      <c r="I121" s="2"/>
      <c r="J121" s="2"/>
      <c r="K121" s="2"/>
      <c r="L121" s="4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4:35">
      <c r="D122" s="2"/>
      <c r="E122" s="2"/>
      <c r="F122" s="2"/>
      <c r="G122" s="2"/>
      <c r="H122" s="2"/>
      <c r="I122" s="2"/>
      <c r="J122" s="2"/>
      <c r="K122" s="2"/>
      <c r="L122" s="4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4:35">
      <c r="D123" s="2"/>
      <c r="E123" s="2"/>
      <c r="F123" s="2"/>
      <c r="G123" s="2"/>
      <c r="H123" s="2"/>
      <c r="I123" s="2"/>
      <c r="J123" s="2"/>
      <c r="K123" s="2"/>
      <c r="L123" s="4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4:35">
      <c r="D124" s="2"/>
      <c r="E124" s="2"/>
      <c r="F124" s="2"/>
      <c r="G124" s="2"/>
      <c r="H124" s="2"/>
      <c r="I124" s="2"/>
      <c r="J124" s="2"/>
      <c r="K124" s="2"/>
      <c r="L124" s="4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4:35">
      <c r="D125" s="2"/>
      <c r="E125" s="2"/>
      <c r="F125" s="2"/>
      <c r="G125" s="2"/>
      <c r="H125" s="2"/>
      <c r="I125" s="2"/>
      <c r="J125" s="2"/>
      <c r="K125" s="2"/>
      <c r="L125" s="4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4:35">
      <c r="D126" s="2"/>
      <c r="E126" s="2"/>
      <c r="F126" s="2"/>
      <c r="G126" s="2"/>
      <c r="H126" s="2"/>
      <c r="I126" s="2"/>
      <c r="J126" s="2"/>
      <c r="K126" s="2"/>
      <c r="L126" s="4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4:35">
      <c r="D127" s="2"/>
      <c r="E127" s="2"/>
      <c r="F127" s="2"/>
      <c r="G127" s="2"/>
      <c r="H127" s="2"/>
      <c r="I127" s="2"/>
      <c r="J127" s="2"/>
      <c r="K127" s="2"/>
      <c r="L127" s="4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4:35">
      <c r="D128" s="2"/>
      <c r="E128" s="2"/>
      <c r="F128" s="2"/>
      <c r="G128" s="2"/>
      <c r="H128" s="2"/>
      <c r="I128" s="2"/>
      <c r="J128" s="2"/>
      <c r="K128" s="2"/>
      <c r="L128" s="4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</row>
    <row r="129" spans="4:35">
      <c r="D129" s="2"/>
      <c r="E129" s="2"/>
      <c r="F129" s="2"/>
      <c r="G129" s="2"/>
      <c r="H129" s="2"/>
      <c r="I129" s="2"/>
      <c r="J129" s="2"/>
      <c r="K129" s="2"/>
      <c r="L129" s="4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</row>
    <row r="130" spans="4:35">
      <c r="D130" s="2"/>
      <c r="E130" s="2"/>
      <c r="F130" s="2"/>
      <c r="G130" s="2"/>
      <c r="H130" s="2"/>
      <c r="I130" s="2"/>
      <c r="J130" s="2"/>
      <c r="K130" s="2"/>
      <c r="L130" s="4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4:35">
      <c r="D131" s="2"/>
      <c r="E131" s="2"/>
      <c r="F131" s="2"/>
      <c r="G131" s="2"/>
      <c r="H131" s="2"/>
      <c r="I131" s="2"/>
      <c r="J131" s="2"/>
      <c r="K131" s="2"/>
      <c r="L131" s="4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4:35">
      <c r="D132" s="2"/>
      <c r="E132" s="2"/>
      <c r="F132" s="2"/>
      <c r="G132" s="2"/>
      <c r="H132" s="2"/>
      <c r="I132" s="2"/>
      <c r="J132" s="2"/>
      <c r="K132" s="2"/>
      <c r="L132" s="4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4:35">
      <c r="D133" s="2"/>
      <c r="E133" s="2"/>
      <c r="F133" s="2"/>
      <c r="G133" s="2"/>
      <c r="H133" s="2"/>
      <c r="I133" s="2"/>
      <c r="J133" s="2"/>
      <c r="K133" s="2"/>
      <c r="L133" s="4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4:35">
      <c r="D134" s="2"/>
      <c r="E134" s="2"/>
      <c r="F134" s="2"/>
      <c r="G134" s="2"/>
      <c r="H134" s="2"/>
      <c r="I134" s="2"/>
      <c r="J134" s="2"/>
      <c r="K134" s="2"/>
      <c r="L134" s="4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4:35">
      <c r="D135" s="2"/>
      <c r="E135" s="2"/>
      <c r="F135" s="2"/>
      <c r="G135" s="2"/>
      <c r="H135" s="2"/>
      <c r="I135" s="2"/>
      <c r="J135" s="2"/>
      <c r="K135" s="2"/>
      <c r="L135" s="4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4:35">
      <c r="D136" s="2"/>
      <c r="E136" s="2"/>
      <c r="F136" s="2"/>
      <c r="G136" s="2"/>
      <c r="H136" s="2"/>
      <c r="I136" s="2"/>
      <c r="J136" s="2"/>
      <c r="K136" s="2"/>
      <c r="L136" s="4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4:35">
      <c r="D137" s="2"/>
      <c r="E137" s="2"/>
      <c r="F137" s="2"/>
      <c r="G137" s="2"/>
      <c r="H137" s="2"/>
      <c r="I137" s="2"/>
      <c r="J137" s="2"/>
      <c r="K137" s="2"/>
      <c r="L137" s="4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4:35">
      <c r="D138" s="2"/>
      <c r="E138" s="2"/>
      <c r="F138" s="2"/>
      <c r="G138" s="2"/>
      <c r="H138" s="2"/>
      <c r="I138" s="2"/>
      <c r="J138" s="2"/>
      <c r="K138" s="2"/>
      <c r="L138" s="4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spans="4:35">
      <c r="D139" s="2"/>
      <c r="E139" s="2"/>
      <c r="F139" s="2"/>
      <c r="G139" s="2"/>
      <c r="H139" s="2"/>
      <c r="I139" s="2"/>
      <c r="J139" s="2"/>
      <c r="K139" s="2"/>
      <c r="L139" s="4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4:35">
      <c r="D140" s="2"/>
      <c r="E140" s="2"/>
      <c r="F140" s="2"/>
      <c r="G140" s="2"/>
      <c r="H140" s="2"/>
      <c r="I140" s="2"/>
      <c r="J140" s="2"/>
      <c r="K140" s="2"/>
      <c r="L140" s="4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4:35">
      <c r="D141" s="2"/>
      <c r="E141" s="2"/>
      <c r="F141" s="2"/>
      <c r="G141" s="2"/>
      <c r="H141" s="2"/>
      <c r="I141" s="2"/>
      <c r="J141" s="2"/>
      <c r="K141" s="2"/>
      <c r="L141" s="4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4:35">
      <c r="D142" s="2"/>
      <c r="E142" s="2"/>
      <c r="F142" s="2"/>
      <c r="G142" s="2"/>
      <c r="H142" s="2"/>
      <c r="I142" s="2"/>
      <c r="J142" s="2"/>
      <c r="K142" s="2"/>
      <c r="L142" s="4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4:35">
      <c r="D143" s="2"/>
      <c r="E143" s="2"/>
      <c r="F143" s="2"/>
      <c r="G143" s="2"/>
      <c r="H143" s="2"/>
      <c r="I143" s="2"/>
      <c r="J143" s="2"/>
      <c r="K143" s="2"/>
      <c r="L143" s="4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4:35">
      <c r="D144" s="2"/>
      <c r="E144" s="2"/>
      <c r="F144" s="2"/>
      <c r="G144" s="2"/>
      <c r="H144" s="2"/>
      <c r="I144" s="2"/>
      <c r="J144" s="2"/>
      <c r="K144" s="2"/>
      <c r="L144" s="4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2:35">
      <c r="D145" s="2"/>
      <c r="E145" s="2"/>
      <c r="F145" s="2"/>
      <c r="G145" s="2"/>
      <c r="H145" s="2"/>
      <c r="I145" s="2"/>
      <c r="J145" s="2"/>
      <c r="K145" s="2"/>
      <c r="L145" s="4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2:35">
      <c r="D146" s="2"/>
      <c r="E146" s="2"/>
      <c r="F146" s="2"/>
      <c r="G146" s="2"/>
      <c r="H146" s="2"/>
      <c r="I146" s="2"/>
      <c r="J146" s="2"/>
      <c r="K146" s="2"/>
      <c r="L146" s="4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spans="2:35">
      <c r="D147" s="2"/>
      <c r="E147" s="2"/>
      <c r="F147" s="2"/>
      <c r="G147" s="2"/>
      <c r="H147" s="2"/>
      <c r="I147" s="2"/>
      <c r="J147" s="2"/>
      <c r="K147" s="2"/>
      <c r="L147" s="4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2:35">
      <c r="D148" s="2"/>
      <c r="E148" s="2"/>
      <c r="F148" s="2"/>
      <c r="G148" s="2"/>
      <c r="H148" s="2"/>
      <c r="I148" s="2"/>
      <c r="J148" s="2"/>
      <c r="K148" s="2"/>
      <c r="L148" s="4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2:35">
      <c r="D149" s="2"/>
      <c r="E149" s="2"/>
      <c r="F149" s="2"/>
      <c r="G149" s="2"/>
      <c r="H149" s="2"/>
      <c r="I149" s="2"/>
      <c r="J149" s="2"/>
      <c r="K149" s="2"/>
      <c r="L149" s="4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2:35">
      <c r="D150" s="2"/>
      <c r="E150" s="2"/>
      <c r="F150" s="2"/>
      <c r="G150" s="2"/>
      <c r="H150" s="2"/>
      <c r="I150" s="2"/>
      <c r="J150" s="2"/>
      <c r="K150" s="2"/>
      <c r="L150" s="4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2:35">
      <c r="B151" s="3"/>
      <c r="C151" s="3"/>
      <c r="D151" s="4"/>
      <c r="E151" s="5"/>
      <c r="F151" s="4"/>
      <c r="G151" s="4"/>
      <c r="H151" s="4"/>
      <c r="I151" s="4"/>
      <c r="J151" s="4"/>
      <c r="K151" s="4"/>
      <c r="L151" s="4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2:35">
      <c r="B152" s="3" t="s">
        <v>10</v>
      </c>
      <c r="C152" s="3"/>
      <c r="D152" s="65"/>
      <c r="E152" s="66"/>
      <c r="F152" s="65"/>
      <c r="G152" s="65"/>
      <c r="H152" s="65"/>
      <c r="I152" s="65"/>
      <c r="J152" s="65"/>
      <c r="K152" s="4"/>
      <c r="L152" s="4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2:35">
      <c r="B153" s="3" t="s">
        <v>10</v>
      </c>
      <c r="C153" s="3"/>
      <c r="D153" s="4"/>
      <c r="E153" s="5"/>
      <c r="F153" s="4"/>
      <c r="G153" s="4"/>
      <c r="H153" s="4"/>
      <c r="I153" s="4"/>
      <c r="J153" s="4"/>
      <c r="K153" s="4"/>
      <c r="L153" s="4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2:35">
      <c r="B154" s="3" t="s">
        <v>10</v>
      </c>
      <c r="C154" s="3"/>
      <c r="D154" s="65"/>
      <c r="E154" s="66"/>
      <c r="F154" s="65"/>
      <c r="G154" s="65"/>
      <c r="H154" s="65"/>
      <c r="I154" s="65"/>
      <c r="J154" s="65"/>
      <c r="K154" s="4"/>
      <c r="L154" s="4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2:35">
      <c r="B155" s="3" t="s">
        <v>10</v>
      </c>
      <c r="C155" s="3"/>
      <c r="D155" s="4"/>
      <c r="E155" s="5"/>
      <c r="F155" s="4"/>
      <c r="G155" s="4"/>
      <c r="H155" s="4"/>
      <c r="I155" s="4"/>
      <c r="J155" s="4"/>
      <c r="K155" s="4"/>
      <c r="L155" s="4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2:35">
      <c r="B156" s="3" t="s">
        <v>51</v>
      </c>
      <c r="C156" s="3"/>
      <c r="D156" s="65"/>
      <c r="E156" s="66"/>
      <c r="F156" s="65"/>
      <c r="G156" s="65"/>
      <c r="H156" s="65"/>
      <c r="I156" s="65"/>
      <c r="J156" s="65"/>
      <c r="K156" s="4"/>
      <c r="L156" s="4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2:35">
      <c r="B157" s="3" t="s">
        <v>10</v>
      </c>
      <c r="C157" s="3"/>
      <c r="D157" s="4"/>
      <c r="E157" s="5"/>
      <c r="F157" s="4"/>
      <c r="G157" s="4"/>
      <c r="H157" s="4"/>
      <c r="I157" s="4"/>
      <c r="J157" s="4"/>
      <c r="K157" s="4"/>
      <c r="L157" s="4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2:35">
      <c r="B158" s="3" t="s">
        <v>10</v>
      </c>
      <c r="C158" s="3"/>
      <c r="D158" s="4"/>
      <c r="E158" s="5"/>
      <c r="F158" s="4"/>
      <c r="G158" s="4"/>
      <c r="H158" s="4"/>
      <c r="I158" s="4"/>
      <c r="J158" s="4"/>
      <c r="K158" s="4"/>
      <c r="L158" s="4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2:35">
      <c r="B159" s="3" t="s">
        <v>10</v>
      </c>
      <c r="C159" s="3"/>
      <c r="D159" s="4"/>
      <c r="E159" s="5"/>
      <c r="F159" s="4"/>
      <c r="G159" s="4"/>
      <c r="H159" s="4"/>
      <c r="I159" s="4"/>
      <c r="J159" s="4"/>
      <c r="K159" s="4"/>
      <c r="L159" s="4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2:35">
      <c r="B160" s="3" t="s">
        <v>10</v>
      </c>
      <c r="C160" s="3"/>
      <c r="D160" s="4"/>
      <c r="E160" s="5"/>
      <c r="F160" s="4"/>
      <c r="G160" s="4"/>
      <c r="H160" s="4"/>
      <c r="I160" s="4"/>
      <c r="J160" s="4"/>
      <c r="K160" s="4"/>
      <c r="L160" s="4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2:35">
      <c r="B161" s="3" t="s">
        <v>10</v>
      </c>
      <c r="C161" s="3"/>
      <c r="D161" s="4"/>
      <c r="E161" s="5"/>
      <c r="F161" s="4"/>
      <c r="G161" s="4"/>
      <c r="H161" s="4"/>
      <c r="I161" s="4"/>
      <c r="J161" s="4"/>
      <c r="K161" s="4"/>
      <c r="L161" s="4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2:35">
      <c r="B162" s="3" t="s">
        <v>10</v>
      </c>
      <c r="C162" s="3"/>
      <c r="D162" s="4"/>
      <c r="E162" s="5"/>
      <c r="F162" s="4"/>
      <c r="G162" s="4"/>
      <c r="H162" s="4"/>
      <c r="I162" s="4"/>
      <c r="J162" s="4"/>
      <c r="K162" s="4"/>
      <c r="L162" s="4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2:35">
      <c r="B163" s="3" t="s">
        <v>10</v>
      </c>
      <c r="C163" s="3"/>
      <c r="D163" s="65"/>
      <c r="E163" s="66"/>
      <c r="F163" s="65"/>
      <c r="G163" s="65"/>
      <c r="H163" s="65"/>
      <c r="I163" s="65"/>
      <c r="J163" s="65"/>
      <c r="K163" s="4"/>
      <c r="L163" s="4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2:35">
      <c r="B164" s="3" t="s">
        <v>51</v>
      </c>
      <c r="C164" s="3"/>
      <c r="D164" s="4"/>
      <c r="E164" s="5"/>
      <c r="F164" s="4"/>
      <c r="G164" s="4"/>
      <c r="H164" s="4"/>
      <c r="I164" s="4"/>
      <c r="J164" s="4"/>
      <c r="K164" s="4"/>
      <c r="L164" s="4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2:35">
      <c r="B165" s="3" t="s">
        <v>10</v>
      </c>
      <c r="C165" s="3"/>
      <c r="D165" s="4"/>
      <c r="E165" s="5"/>
      <c r="F165" s="4"/>
      <c r="G165" s="4"/>
      <c r="H165" s="4"/>
      <c r="I165" s="4"/>
      <c r="J165" s="4"/>
      <c r="K165" s="4"/>
      <c r="L165" s="4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2:35">
      <c r="B166" s="3" t="s">
        <v>10</v>
      </c>
      <c r="C166" s="3"/>
      <c r="D166" s="4"/>
      <c r="E166" s="5"/>
      <c r="F166" s="4"/>
      <c r="G166" s="4"/>
      <c r="H166" s="4"/>
      <c r="I166" s="4"/>
      <c r="J166" s="4"/>
      <c r="K166" s="4"/>
      <c r="L166" s="4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2:35">
      <c r="B167" s="3" t="s">
        <v>10</v>
      </c>
      <c r="C167" s="3"/>
      <c r="D167" s="65"/>
      <c r="E167" s="66"/>
      <c r="F167" s="65"/>
      <c r="G167" s="65"/>
      <c r="H167" s="65"/>
      <c r="I167" s="65"/>
      <c r="J167" s="65"/>
      <c r="K167" s="4"/>
      <c r="L167" s="4" t="s">
        <v>10</v>
      </c>
      <c r="M167" s="3" t="s">
        <v>10</v>
      </c>
      <c r="N167" s="3" t="s">
        <v>10</v>
      </c>
      <c r="O167" s="3" t="s">
        <v>10</v>
      </c>
      <c r="P167" s="3" t="s">
        <v>10</v>
      </c>
      <c r="Q167" s="3" t="s">
        <v>52</v>
      </c>
      <c r="R167" s="3" t="s">
        <v>53</v>
      </c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2:35">
      <c r="B168" s="3"/>
      <c r="C168" s="3"/>
      <c r="D168" s="4"/>
      <c r="E168" s="5"/>
      <c r="F168" s="4"/>
      <c r="G168" s="4"/>
      <c r="H168" s="4"/>
      <c r="I168" s="4"/>
      <c r="J168" s="4"/>
      <c r="K168" s="4"/>
      <c r="L168" s="4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2:35">
      <c r="B169" s="3"/>
      <c r="C169" s="3"/>
      <c r="D169" s="4"/>
      <c r="E169" s="5"/>
      <c r="F169" s="4"/>
      <c r="G169" s="4"/>
      <c r="H169" s="4"/>
      <c r="I169" s="4"/>
      <c r="J169" s="4"/>
      <c r="K169" s="4"/>
      <c r="L169" s="4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2:35">
      <c r="B170" s="3"/>
      <c r="C170" s="3"/>
      <c r="D170" s="4"/>
      <c r="E170" s="5"/>
      <c r="F170" s="4"/>
      <c r="G170" s="4"/>
      <c r="H170" s="4"/>
      <c r="I170" s="4"/>
      <c r="J170" s="4"/>
      <c r="K170" s="4"/>
      <c r="L170" s="4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2:35">
      <c r="B171" s="3"/>
      <c r="C171" s="3"/>
      <c r="D171" s="4"/>
      <c r="E171" s="5"/>
      <c r="F171" s="4"/>
      <c r="G171" s="4"/>
      <c r="H171" s="4"/>
      <c r="I171" s="4"/>
      <c r="J171" s="4"/>
      <c r="K171" s="4"/>
      <c r="L171" s="4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2:35">
      <c r="B172" s="3"/>
      <c r="C172" s="3"/>
      <c r="D172" s="4"/>
      <c r="E172" s="5"/>
      <c r="F172" s="4"/>
      <c r="G172" s="4"/>
      <c r="H172" s="4"/>
      <c r="I172" s="4"/>
      <c r="J172" s="4"/>
      <c r="K172" s="4"/>
      <c r="L172" s="4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2:35">
      <c r="B173" s="3"/>
      <c r="C173" s="3"/>
      <c r="D173" s="4"/>
      <c r="E173" s="5"/>
      <c r="F173" s="4"/>
      <c r="G173" s="4"/>
      <c r="H173" s="4"/>
      <c r="I173" s="4"/>
      <c r="J173" s="4"/>
      <c r="K173" s="4"/>
      <c r="L173" s="4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2:35">
      <c r="B174" s="3"/>
      <c r="C174" s="3"/>
      <c r="D174" s="4"/>
      <c r="E174" s="5"/>
      <c r="F174" s="4"/>
      <c r="G174" s="4"/>
      <c r="H174" s="4"/>
      <c r="I174" s="4"/>
      <c r="J174" s="4"/>
      <c r="K174" s="4"/>
      <c r="L174" s="4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2:35">
      <c r="B175" s="3"/>
      <c r="C175" s="3"/>
      <c r="D175" s="4"/>
      <c r="E175" s="5"/>
      <c r="F175" s="4"/>
      <c r="G175" s="4"/>
      <c r="H175" s="4"/>
      <c r="I175" s="4"/>
      <c r="J175" s="4"/>
      <c r="K175" s="4"/>
      <c r="L175" s="4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2:35">
      <c r="B176" s="3"/>
      <c r="C176" s="3"/>
      <c r="D176" s="4"/>
      <c r="E176" s="5"/>
      <c r="F176" s="4"/>
      <c r="G176" s="4"/>
      <c r="H176" s="4"/>
      <c r="I176" s="4"/>
      <c r="J176" s="4"/>
      <c r="K176" s="4"/>
      <c r="L176" s="4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2:35">
      <c r="B177" s="3"/>
      <c r="C177" s="3"/>
      <c r="D177" s="4"/>
      <c r="E177" s="5"/>
      <c r="F177" s="4"/>
      <c r="G177" s="4"/>
      <c r="H177" s="4"/>
      <c r="I177" s="4"/>
      <c r="J177" s="4"/>
      <c r="K177" s="4"/>
      <c r="L177" s="4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2:35">
      <c r="B178" s="3"/>
      <c r="C178" s="3"/>
      <c r="D178" s="4"/>
      <c r="E178" s="5"/>
      <c r="F178" s="4"/>
      <c r="G178" s="4"/>
      <c r="H178" s="4"/>
      <c r="I178" s="4"/>
      <c r="J178" s="4"/>
      <c r="K178" s="4"/>
      <c r="L178" s="4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2:35">
      <c r="B179" s="3"/>
      <c r="C179" s="3"/>
      <c r="D179" s="4"/>
      <c r="E179" s="5"/>
      <c r="F179" s="4"/>
      <c r="G179" s="4"/>
      <c r="H179" s="4"/>
      <c r="I179" s="4"/>
      <c r="J179" s="4"/>
      <c r="K179" s="4"/>
      <c r="L179" s="4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2:35">
      <c r="B180" s="3"/>
      <c r="C180" s="3"/>
      <c r="D180" s="4"/>
      <c r="E180" s="5"/>
      <c r="F180" s="4"/>
      <c r="G180" s="4"/>
      <c r="H180" s="4"/>
      <c r="I180" s="4"/>
      <c r="J180" s="4"/>
      <c r="K180" s="4"/>
      <c r="L180" s="4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2:35">
      <c r="B181" s="3"/>
      <c r="C181" s="3"/>
      <c r="D181" s="4"/>
      <c r="E181" s="5"/>
      <c r="F181" s="4"/>
      <c r="G181" s="4"/>
      <c r="H181" s="4"/>
      <c r="I181" s="4"/>
      <c r="J181" s="4"/>
      <c r="K181" s="4"/>
      <c r="L181" s="4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2:35">
      <c r="B182" s="3"/>
      <c r="C182" s="3"/>
      <c r="D182" s="4"/>
      <c r="E182" s="5"/>
      <c r="F182" s="4"/>
      <c r="G182" s="4"/>
      <c r="H182" s="4"/>
      <c r="I182" s="4"/>
      <c r="J182" s="4"/>
      <c r="K182" s="4"/>
      <c r="L182" s="4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2:35">
      <c r="B183" s="3"/>
      <c r="C183" s="3"/>
      <c r="D183" s="4"/>
      <c r="E183" s="5"/>
      <c r="F183" s="4"/>
      <c r="G183" s="4"/>
      <c r="H183" s="4"/>
      <c r="I183" s="4"/>
      <c r="J183" s="4"/>
      <c r="K183" s="4"/>
      <c r="L183" s="4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2:35">
      <c r="B184" s="3"/>
      <c r="C184" s="3"/>
      <c r="D184" s="4"/>
      <c r="E184" s="5"/>
      <c r="F184" s="4"/>
      <c r="G184" s="4"/>
      <c r="H184" s="4"/>
      <c r="I184" s="4"/>
      <c r="J184" s="4"/>
      <c r="K184" s="4"/>
      <c r="L184" s="4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2:35">
      <c r="B185" s="3"/>
      <c r="C185" s="3"/>
      <c r="D185" s="4"/>
      <c r="E185" s="5"/>
      <c r="F185" s="4"/>
      <c r="G185" s="4"/>
      <c r="H185" s="4"/>
      <c r="I185" s="4"/>
      <c r="J185" s="4"/>
      <c r="K185" s="4"/>
      <c r="L185" s="4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2:35">
      <c r="B186" s="3"/>
      <c r="C186" s="3"/>
      <c r="D186" s="4"/>
      <c r="E186" s="5"/>
      <c r="F186" s="4"/>
      <c r="G186" s="4"/>
      <c r="H186" s="4"/>
      <c r="I186" s="4"/>
      <c r="J186" s="4"/>
      <c r="K186" s="4"/>
      <c r="L186" s="4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2:35">
      <c r="B187" s="3"/>
      <c r="C187" s="3"/>
      <c r="D187" s="4"/>
      <c r="E187" s="5"/>
      <c r="F187" s="4"/>
      <c r="G187" s="4"/>
      <c r="H187" s="4"/>
      <c r="I187" s="4"/>
      <c r="J187" s="4"/>
      <c r="K187" s="4"/>
      <c r="L187" s="4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2:35">
      <c r="B188" s="3"/>
      <c r="C188" s="3"/>
      <c r="D188" s="4"/>
      <c r="E188" s="5"/>
      <c r="F188" s="4"/>
      <c r="G188" s="4"/>
      <c r="H188" s="4"/>
      <c r="I188" s="4"/>
      <c r="J188" s="4"/>
      <c r="K188" s="4"/>
      <c r="L188" s="4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2:35">
      <c r="B189" s="3"/>
      <c r="C189" s="3"/>
      <c r="D189" s="4"/>
      <c r="E189" s="5"/>
      <c r="F189" s="4"/>
      <c r="G189" s="4"/>
      <c r="H189" s="4"/>
      <c r="I189" s="4"/>
      <c r="J189" s="4"/>
      <c r="K189" s="4"/>
      <c r="L189" s="4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2:35">
      <c r="B190" s="3"/>
      <c r="C190" s="3"/>
      <c r="D190" s="4"/>
      <c r="E190" s="5"/>
      <c r="F190" s="4"/>
      <c r="G190" s="4"/>
      <c r="H190" s="4"/>
      <c r="I190" s="4"/>
      <c r="J190" s="4"/>
      <c r="K190" s="4"/>
      <c r="L190" s="4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2:35">
      <c r="B191" s="3"/>
      <c r="C191" s="3"/>
      <c r="D191" s="4"/>
      <c r="E191" s="5"/>
      <c r="F191" s="4"/>
      <c r="G191" s="4"/>
      <c r="H191" s="4"/>
      <c r="I191" s="4"/>
      <c r="J191" s="4"/>
      <c r="K191" s="4"/>
      <c r="L191" s="4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2:35">
      <c r="B192" s="3"/>
      <c r="C192" s="3"/>
      <c r="D192" s="4"/>
      <c r="E192" s="5"/>
      <c r="F192" s="4"/>
      <c r="G192" s="4"/>
      <c r="H192" s="4"/>
      <c r="I192" s="4"/>
      <c r="J192" s="4"/>
      <c r="K192" s="4"/>
      <c r="L192" s="4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2:35">
      <c r="B193" s="3"/>
      <c r="C193" s="3"/>
      <c r="D193" s="4"/>
      <c r="E193" s="5"/>
      <c r="F193" s="4"/>
      <c r="G193" s="4"/>
      <c r="H193" s="4"/>
      <c r="I193" s="4"/>
      <c r="J193" s="4"/>
      <c r="K193" s="4"/>
      <c r="L193" s="4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2:35">
      <c r="B194" s="3"/>
      <c r="C194" s="3"/>
      <c r="D194" s="4"/>
      <c r="E194" s="5"/>
      <c r="F194" s="4"/>
      <c r="G194" s="4"/>
      <c r="H194" s="4"/>
      <c r="I194" s="4"/>
      <c r="J194" s="4"/>
      <c r="K194" s="4"/>
      <c r="L194" s="4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2:35">
      <c r="B195" s="3"/>
      <c r="C195" s="3"/>
      <c r="D195" s="4"/>
      <c r="E195" s="5"/>
      <c r="F195" s="4"/>
      <c r="G195" s="4"/>
      <c r="H195" s="4"/>
      <c r="I195" s="4"/>
      <c r="J195" s="4"/>
      <c r="K195" s="4"/>
      <c r="L195" s="4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2:35">
      <c r="B196" s="3"/>
      <c r="C196" s="3"/>
      <c r="D196" s="4"/>
      <c r="E196" s="5"/>
      <c r="F196" s="4"/>
      <c r="G196" s="4"/>
      <c r="H196" s="4"/>
      <c r="I196" s="4"/>
      <c r="J196" s="4"/>
      <c r="K196" s="4"/>
      <c r="L196" s="4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2:35">
      <c r="B197" s="3"/>
      <c r="C197" s="3"/>
      <c r="D197" s="4"/>
      <c r="E197" s="5"/>
      <c r="F197" s="4"/>
      <c r="G197" s="4"/>
      <c r="H197" s="4"/>
      <c r="I197" s="4"/>
      <c r="J197" s="4"/>
      <c r="K197" s="4"/>
      <c r="L197" s="4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2:35">
      <c r="B198" s="3"/>
      <c r="C198" s="3"/>
      <c r="D198" s="4"/>
      <c r="E198" s="5"/>
      <c r="F198" s="4"/>
      <c r="G198" s="4"/>
      <c r="H198" s="4"/>
      <c r="I198" s="4"/>
      <c r="J198" s="4"/>
      <c r="K198" s="4"/>
      <c r="L198" s="4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2:35">
      <c r="B199" s="3"/>
      <c r="C199" s="3"/>
      <c r="D199" s="4"/>
      <c r="E199" s="5"/>
      <c r="F199" s="4"/>
      <c r="G199" s="4"/>
      <c r="H199" s="4"/>
      <c r="I199" s="4"/>
      <c r="J199" s="4"/>
      <c r="K199" s="4"/>
      <c r="L199" s="4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</sheetData>
  <mergeCells count="11">
    <mergeCell ref="A20:A25"/>
    <mergeCell ref="A1:K1"/>
    <mergeCell ref="A2:K2"/>
    <mergeCell ref="A3:K3"/>
    <mergeCell ref="A6:A11"/>
    <mergeCell ref="A13:A18"/>
    <mergeCell ref="A27:A36"/>
    <mergeCell ref="A38:A41"/>
    <mergeCell ref="A76:B76"/>
    <mergeCell ref="A78:B78"/>
    <mergeCell ref="A81:B81"/>
  </mergeCells>
  <pageMargins left="0.7" right="0.7" top="0.75" bottom="0.75" header="0.3" footer="0.3"/>
  <pageSetup scale="42" orientation="landscape" r:id="rId1"/>
  <rowBreaks count="1" manualBreakCount="1">
    <brk id="82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CAMEL _Mars 2023     </vt:lpstr>
      <vt:lpstr>'CAMEL _Mars 2023    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Midy, Gina</dc:creator>
  <cp:lastModifiedBy>Djemsy Delphin</cp:lastModifiedBy>
  <dcterms:created xsi:type="dcterms:W3CDTF">2021-09-23T18:44:46Z</dcterms:created>
  <dcterms:modified xsi:type="dcterms:W3CDTF">2023-08-09T10:24:33Z</dcterms:modified>
</cp:coreProperties>
</file>